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OCTUBRE\Boletines y Resúmenes estadísticos\"/>
    </mc:Choice>
  </mc:AlternateContent>
  <bookViews>
    <workbookView xWindow="0" yWindow="0" windowWidth="15225" windowHeight="11880" tabRatio="900"/>
  </bookViews>
  <sheets>
    <sheet name="Linea 100" sheetId="35" r:id="rId1"/>
  </sheets>
  <externalReferences>
    <externalReference r:id="rId2"/>
    <externalReference r:id="rId3"/>
    <externalReference r:id="rId4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35" l="1"/>
  <c r="F22" i="35" s="1"/>
  <c r="F11" i="35"/>
  <c r="C11" i="35" s="1"/>
  <c r="P11" i="35"/>
  <c r="F12" i="35"/>
  <c r="C12" i="35" s="1"/>
  <c r="P12" i="35"/>
  <c r="F13" i="35"/>
  <c r="C13" i="35" s="1"/>
  <c r="N13" i="35"/>
  <c r="O13" i="35"/>
  <c r="P13" i="35" s="1"/>
  <c r="F14" i="35"/>
  <c r="C14" i="35" s="1"/>
  <c r="P14" i="35"/>
  <c r="F15" i="35"/>
  <c r="C15" i="35" s="1"/>
  <c r="N15" i="35"/>
  <c r="O15" i="35"/>
  <c r="P15" i="35" s="1"/>
  <c r="F16" i="35"/>
  <c r="C16" i="35" s="1"/>
  <c r="F17" i="35"/>
  <c r="C17" i="35" s="1"/>
  <c r="C18" i="35"/>
  <c r="F18" i="35"/>
  <c r="C19" i="35"/>
  <c r="F19" i="35"/>
  <c r="D22" i="35"/>
  <c r="E22" i="35"/>
  <c r="G22" i="35"/>
  <c r="E34" i="35"/>
  <c r="E35" i="35"/>
  <c r="F35" i="35"/>
  <c r="E36" i="35"/>
  <c r="F36" i="35"/>
  <c r="E37" i="35"/>
  <c r="F37" i="35"/>
  <c r="E38" i="35"/>
  <c r="F38" i="35" s="1"/>
  <c r="E39" i="35"/>
  <c r="F39" i="35"/>
  <c r="E40" i="35"/>
  <c r="F40" i="35"/>
  <c r="E41" i="35"/>
  <c r="F41" i="35" s="1"/>
  <c r="E42" i="35"/>
  <c r="F42" i="35"/>
  <c r="E43" i="35"/>
  <c r="F43" i="35"/>
  <c r="C46" i="35"/>
  <c r="C47" i="35" s="1"/>
  <c r="O40" i="35" s="1"/>
  <c r="D46" i="35"/>
  <c r="D47" i="35" s="1"/>
  <c r="P40" i="35" s="1"/>
  <c r="E46" i="35"/>
  <c r="E47" i="35"/>
  <c r="K53" i="35"/>
  <c r="K54" i="35"/>
  <c r="K65" i="35" s="1"/>
  <c r="K55" i="35"/>
  <c r="K56" i="35"/>
  <c r="K57" i="35"/>
  <c r="K58" i="35"/>
  <c r="K59" i="35"/>
  <c r="K60" i="35"/>
  <c r="K61" i="35"/>
  <c r="K62" i="35"/>
  <c r="C65" i="35"/>
  <c r="D65" i="35"/>
  <c r="E65" i="35"/>
  <c r="F65" i="35"/>
  <c r="G65" i="35"/>
  <c r="H65" i="35"/>
  <c r="H66" i="35" s="1"/>
  <c r="I65" i="35"/>
  <c r="J65" i="35"/>
  <c r="J66" i="35" s="1"/>
  <c r="E70" i="35"/>
  <c r="E73" i="35"/>
  <c r="E75" i="35"/>
  <c r="D76" i="35"/>
  <c r="E71" i="35" s="1"/>
  <c r="E82" i="35"/>
  <c r="F83" i="35" s="1"/>
  <c r="E83" i="35"/>
  <c r="E84" i="35"/>
  <c r="E94" i="35" s="1"/>
  <c r="E85" i="35"/>
  <c r="F85" i="35" s="1"/>
  <c r="E86" i="35"/>
  <c r="F86" i="35" s="1"/>
  <c r="E87" i="35"/>
  <c r="E88" i="35"/>
  <c r="F88" i="35" s="1"/>
  <c r="E89" i="35"/>
  <c r="F89" i="35" s="1"/>
  <c r="E90" i="35"/>
  <c r="E91" i="35"/>
  <c r="F91" i="35" s="1"/>
  <c r="C94" i="35"/>
  <c r="D94" i="35"/>
  <c r="D95" i="35" s="1"/>
  <c r="P88" i="35" s="1"/>
  <c r="K100" i="35"/>
  <c r="K112" i="35" s="1"/>
  <c r="K101" i="35"/>
  <c r="K102" i="35"/>
  <c r="K103" i="35"/>
  <c r="K104" i="35"/>
  <c r="K105" i="35"/>
  <c r="K106" i="35"/>
  <c r="K107" i="35"/>
  <c r="K108" i="35"/>
  <c r="K109" i="35"/>
  <c r="C112" i="35"/>
  <c r="D112" i="35"/>
  <c r="E112" i="35"/>
  <c r="F112" i="35"/>
  <c r="F113" i="35" s="1"/>
  <c r="G112" i="35"/>
  <c r="H112" i="35"/>
  <c r="I112" i="35"/>
  <c r="J112" i="35"/>
  <c r="O117" i="35"/>
  <c r="P117" i="35" s="1"/>
  <c r="O118" i="35"/>
  <c r="O119" i="35"/>
  <c r="P119" i="35" s="1"/>
  <c r="O120" i="35"/>
  <c r="P120" i="35" s="1"/>
  <c r="O121" i="35"/>
  <c r="P121" i="35" s="1"/>
  <c r="C122" i="35"/>
  <c r="D122" i="35"/>
  <c r="E122" i="35"/>
  <c r="F122" i="35"/>
  <c r="G122" i="35"/>
  <c r="H122" i="35"/>
  <c r="I122" i="35"/>
  <c r="J122" i="35"/>
  <c r="K122" i="35"/>
  <c r="L122" i="35"/>
  <c r="O122" i="35"/>
  <c r="P118" i="35" s="1"/>
  <c r="F128" i="35"/>
  <c r="F129" i="35"/>
  <c r="G129" i="35"/>
  <c r="F130" i="35"/>
  <c r="G130" i="35" s="1"/>
  <c r="F131" i="35"/>
  <c r="G131" i="35"/>
  <c r="F132" i="35"/>
  <c r="G132" i="35"/>
  <c r="F133" i="35"/>
  <c r="G133" i="35"/>
  <c r="F134" i="35"/>
  <c r="G134" i="35" s="1"/>
  <c r="F135" i="35"/>
  <c r="F136" i="35"/>
  <c r="G136" i="35"/>
  <c r="F137" i="35"/>
  <c r="G137" i="35" s="1"/>
  <c r="C140" i="35"/>
  <c r="D140" i="35"/>
  <c r="E140" i="35"/>
  <c r="K146" i="35"/>
  <c r="K158" i="35" s="1"/>
  <c r="K159" i="35" s="1"/>
  <c r="K147" i="35"/>
  <c r="K148" i="35"/>
  <c r="K149" i="35"/>
  <c r="K150" i="35"/>
  <c r="K151" i="35"/>
  <c r="K152" i="35"/>
  <c r="K153" i="35"/>
  <c r="K154" i="35"/>
  <c r="K155" i="35"/>
  <c r="C158" i="35"/>
  <c r="D158" i="35"/>
  <c r="D159" i="35" s="1"/>
  <c r="E158" i="35"/>
  <c r="F158" i="35"/>
  <c r="G158" i="35"/>
  <c r="G159" i="35" s="1"/>
  <c r="H158" i="35"/>
  <c r="I158" i="35"/>
  <c r="J158" i="35"/>
  <c r="J159" i="35" s="1"/>
  <c r="O163" i="35"/>
  <c r="O188" i="35" s="1"/>
  <c r="O164" i="35"/>
  <c r="P164" i="35" s="1"/>
  <c r="O165" i="35"/>
  <c r="O166" i="35"/>
  <c r="O167" i="35"/>
  <c r="O168" i="35"/>
  <c r="P168" i="35" s="1"/>
  <c r="O169" i="35"/>
  <c r="O170" i="35"/>
  <c r="O171" i="35"/>
  <c r="O172" i="35"/>
  <c r="P172" i="35" s="1"/>
  <c r="O173" i="35"/>
  <c r="O174" i="35"/>
  <c r="O175" i="35"/>
  <c r="O176" i="35"/>
  <c r="P176" i="35" s="1"/>
  <c r="O177" i="35"/>
  <c r="O178" i="35"/>
  <c r="O179" i="35"/>
  <c r="O180" i="35"/>
  <c r="P180" i="35" s="1"/>
  <c r="O181" i="35"/>
  <c r="O182" i="35"/>
  <c r="O183" i="35"/>
  <c r="O184" i="35"/>
  <c r="P184" i="35" s="1"/>
  <c r="O185" i="35"/>
  <c r="O186" i="35"/>
  <c r="O187" i="35"/>
  <c r="C188" i="35"/>
  <c r="D188" i="35"/>
  <c r="E188" i="35"/>
  <c r="F188" i="35"/>
  <c r="G188" i="35"/>
  <c r="H188" i="35"/>
  <c r="I188" i="35"/>
  <c r="J188" i="35"/>
  <c r="K188" i="35"/>
  <c r="L188" i="35"/>
  <c r="M188" i="35"/>
  <c r="N188" i="35"/>
  <c r="D206" i="35"/>
  <c r="D215" i="35"/>
  <c r="E215" i="35" s="1"/>
  <c r="E216" i="35"/>
  <c r="E217" i="35"/>
  <c r="E218" i="35"/>
  <c r="E219" i="35"/>
  <c r="E220" i="35"/>
  <c r="E221" i="35"/>
  <c r="E222" i="35"/>
  <c r="E223" i="35"/>
  <c r="E224" i="35"/>
  <c r="C227" i="35"/>
  <c r="D141" i="35" l="1"/>
  <c r="P134" i="35" s="1"/>
  <c r="C113" i="35"/>
  <c r="E66" i="35"/>
  <c r="D66" i="35"/>
  <c r="E23" i="35"/>
  <c r="I113" i="35"/>
  <c r="K113" i="35"/>
  <c r="D113" i="35"/>
  <c r="C66" i="35"/>
  <c r="K66" i="35"/>
  <c r="E159" i="35"/>
  <c r="E113" i="35"/>
  <c r="F159" i="35"/>
  <c r="I159" i="35"/>
  <c r="F66" i="35"/>
  <c r="H159" i="35"/>
  <c r="H113" i="35"/>
  <c r="G113" i="35"/>
  <c r="G66" i="35"/>
  <c r="I66" i="35"/>
  <c r="J113" i="35"/>
  <c r="C159" i="35"/>
  <c r="P167" i="35"/>
  <c r="P175" i="35"/>
  <c r="P183" i="35"/>
  <c r="P185" i="35"/>
  <c r="P163" i="35"/>
  <c r="P171" i="35"/>
  <c r="P179" i="35"/>
  <c r="P187" i="35"/>
  <c r="E206" i="35"/>
  <c r="P177" i="35"/>
  <c r="P173" i="35"/>
  <c r="P169" i="35"/>
  <c r="P165" i="35"/>
  <c r="P181" i="35"/>
  <c r="P166" i="35"/>
  <c r="P170" i="35"/>
  <c r="P174" i="35"/>
  <c r="P178" i="35"/>
  <c r="P182" i="35"/>
  <c r="P186" i="35"/>
  <c r="C95" i="35"/>
  <c r="O88" i="35" s="1"/>
  <c r="E95" i="35"/>
  <c r="D23" i="35"/>
  <c r="F140" i="35"/>
  <c r="G135" i="35"/>
  <c r="D227" i="35"/>
  <c r="E227" i="35" s="1"/>
  <c r="P122" i="35"/>
  <c r="F84" i="35"/>
  <c r="E74" i="35"/>
  <c r="F90" i="35"/>
  <c r="E72" i="35"/>
  <c r="E76" i="35" s="1"/>
  <c r="C10" i="35"/>
  <c r="C22" i="35" s="1"/>
  <c r="G23" i="35" s="1"/>
  <c r="F87" i="35"/>
  <c r="P188" i="35" l="1"/>
  <c r="F23" i="35"/>
  <c r="C23" i="35" s="1"/>
  <c r="C141" i="35"/>
  <c r="O134" i="35" s="1"/>
  <c r="E141" i="35"/>
  <c r="F141" i="35"/>
</calcChain>
</file>

<file path=xl/sharedStrings.xml><?xml version="1.0" encoding="utf-8"?>
<sst xmlns="http://schemas.openxmlformats.org/spreadsheetml/2006/main" count="322" uniqueCount="135">
  <si>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</si>
  <si>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</si>
  <si>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</si>
  <si>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</si>
  <si>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</si>
  <si>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</si>
  <si>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</si>
  <si>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</si>
  <si>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</si>
  <si>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</si>
  <si>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</si>
  <si>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</si>
  <si>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</si>
  <si>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</si>
  <si>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</si>
  <si>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</si>
  <si>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</si>
  <si>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Mes</t>
  </si>
  <si>
    <t>Adolescentes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</si>
  <si>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</si>
  <si>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</si>
  <si>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</si>
  <si>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</si>
  <si>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</si>
  <si>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</si>
  <si>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</si>
  <si>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</si>
  <si>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</si>
  <si>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</si>
  <si>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</si>
  <si>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</si>
  <si>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Departamento</t>
  </si>
  <si>
    <t>Amazonas</t>
  </si>
  <si>
    <t>Ancash</t>
  </si>
  <si>
    <t>Arequipa</t>
  </si>
  <si>
    <t>Ayacucho</t>
  </si>
  <si>
    <t>Cajamarca</t>
  </si>
  <si>
    <t>Callao</t>
  </si>
  <si>
    <t>Cusco</t>
  </si>
  <si>
    <t>Huancavelica</t>
  </si>
  <si>
    <t>Ica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</si>
  <si>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</si>
  <si>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</si>
  <si>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</si>
  <si>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</si>
  <si>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</si>
  <si>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</si>
  <si>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</si>
  <si>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</si>
  <si>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</si>
  <si>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</si>
  <si>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</si>
  <si>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</si>
  <si>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</si>
  <si>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N°</t>
  </si>
  <si>
    <t>Huánuco</t>
  </si>
  <si>
    <t>Junín</t>
  </si>
  <si>
    <t>Años</t>
  </si>
  <si>
    <t>Var. %</t>
  </si>
  <si>
    <t>Septiembre</t>
  </si>
  <si>
    <t>Elaboración: Unidad de Generación de Información y Gestión del Conocimiento - PNCVFS</t>
  </si>
  <si>
    <t>Fuente: Sistema de Registro de Consultas de Linea 100</t>
  </si>
  <si>
    <t>Variación
 %</t>
  </si>
  <si>
    <t>Cuadro 13: Variación porcentual de las consultas atendidas en la Linea100</t>
  </si>
  <si>
    <t>SECCIÓN VI: VARIACION PORCENTUAL</t>
  </si>
  <si>
    <t>Otras Acciones</t>
  </si>
  <si>
    <t>Derivados CEM</t>
  </si>
  <si>
    <t>Consultas derivadas al CEM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</si>
  <si>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</si>
  <si>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SECCIÓN V: CONSULTAS DERIVADAS A LOS CENTROS EMERGENCIA MUJER</t>
  </si>
  <si>
    <t>Apurímac</t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</si>
  <si>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</si>
  <si>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Porcentaje (%)</t>
  </si>
  <si>
    <t>(60 a más años)</t>
  </si>
  <si>
    <t>(30-59 años)</t>
  </si>
  <si>
    <t>(18-29 años)</t>
  </si>
  <si>
    <t>(15-17 años)</t>
  </si>
  <si>
    <t>(12-14 años)</t>
  </si>
  <si>
    <t>(6-11 años)</t>
  </si>
  <si>
    <t>(0-5 sños)</t>
  </si>
  <si>
    <t>Sin datos</t>
  </si>
  <si>
    <t>Adulto Mayor</t>
  </si>
  <si>
    <t>Adultos</t>
  </si>
  <si>
    <t>Jóvenes</t>
  </si>
  <si>
    <t>Adolescentes tardios</t>
  </si>
  <si>
    <t>Niñez</t>
  </si>
  <si>
    <t>Infancia</t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</si>
  <si>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</si>
  <si>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t>-</t>
  </si>
  <si>
    <t>Sin dato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</si>
  <si>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</si>
  <si>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t>SECCIÓN IV: CARACTERÍSTICA DE LA PRESUNTA PERSONA AGRESORA</t>
  </si>
  <si>
    <t>Otra consulta</t>
  </si>
  <si>
    <t>Vio. Econ/Patr.</t>
  </si>
  <si>
    <t>Vio. Sexual</t>
  </si>
  <si>
    <t>Vio. Física</t>
  </si>
  <si>
    <t>Vio. Psicológica</t>
  </si>
  <si>
    <t>Motivo</t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</si>
  <si>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</si>
  <si>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</si>
  <si>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</si>
  <si>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t>SECCIÓN III: CARACTERÍSTICA DE LA VICTIMA</t>
  </si>
  <si>
    <t>Seudónimo</t>
  </si>
  <si>
    <t>Otra persona</t>
  </si>
  <si>
    <t>Otro familiar</t>
  </si>
  <si>
    <t>Madre/padre/apoderado(a)</t>
  </si>
  <si>
    <t>Anónimo</t>
  </si>
  <si>
    <t>El / ella misma</t>
  </si>
  <si>
    <t>Relación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</si>
  <si>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</si>
  <si>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</si>
  <si>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</si>
  <si>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SECCIÓN II: CARACTERÍSTICA DE LA PERSONA CONSULTANTE</t>
  </si>
  <si>
    <t>Fuente: CISCO</t>
  </si>
  <si>
    <t>Llamadas abandonadas</t>
  </si>
  <si>
    <t>Sub Total</t>
  </si>
  <si>
    <t>Llamadas No Efectivas</t>
  </si>
  <si>
    <t>Llamadas Efectivas</t>
  </si>
  <si>
    <t>Llamadas Atendidas</t>
  </si>
  <si>
    <t>Llamadas Recibidas</t>
  </si>
  <si>
    <t>Sub total</t>
  </si>
  <si>
    <t>No efectiva</t>
  </si>
  <si>
    <t>Efectiva</t>
  </si>
  <si>
    <r>
      <t xml:space="preserve">Variación porcentual
</t>
    </r>
    <r>
      <rPr>
        <b/>
        <sz val="8"/>
        <color rgb="FFFFFFFF"/>
        <rFont val="Arial"/>
        <family val="2"/>
      </rPr>
      <t>(2019 / 2018)</t>
    </r>
  </si>
  <si>
    <t>2019
(ene - oct)</t>
  </si>
  <si>
    <t>2018
(ene - oct)</t>
  </si>
  <si>
    <t>Tipo de Llamadas</t>
  </si>
  <si>
    <t>Llamada abandonada</t>
  </si>
  <si>
    <t>Llamada atendidas</t>
  </si>
  <si>
    <t>Llamada recibida (Total)</t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</si>
  <si>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</si>
  <si>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</si>
  <si>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t>SECCIÓN I: CARACTERÍSTICA DE LAS LLAMADAS QUE INGRESA A TRAVÉS DE LA LÍNEA 100</t>
  </si>
  <si>
    <t>REPORTE ESTADÍSTICO DE CONSULTAS TELEFÓNICAS ATENDIDAS EN LINEA100</t>
  </si>
  <si>
    <r>
      <t xml:space="preserve">Periodo:  Enero - Octubre 2019 </t>
    </r>
    <r>
      <rPr>
        <b/>
        <i/>
        <sz val="16"/>
        <color theme="1"/>
        <rFont val="Arial"/>
        <family val="2"/>
      </rPr>
      <t>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</si>
</sst>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11"/>
      <color theme="4" tint="-0.499984740745262"/>
      <name val="Arial"/>
      <family val="2"/>
    </font>
    <font>
      <b/>
      <sz val="10"/>
      <color rgb="FFFF0000"/>
      <name val="Arial"/>
      <family val="2"/>
    </font>
    <font>
      <sz val="8"/>
      <color theme="0"/>
      <name val="Arial"/>
      <family val="2"/>
    </font>
    <font>
      <b/>
      <sz val="9"/>
      <color theme="4" tint="-0.499984740745262"/>
      <name val="Arial"/>
      <family val="2"/>
    </font>
    <font>
      <b/>
      <sz val="16"/>
      <color rgb="FF002060"/>
      <name val="Arial"/>
      <family val="2"/>
    </font>
    <font>
      <b/>
      <sz val="12"/>
      <color theme="3" tint="-0.499984740745262"/>
      <name val="Arial"/>
      <family val="2"/>
    </font>
    <font>
      <i/>
      <sz val="10"/>
      <color theme="1"/>
      <name val="Arial"/>
      <family val="2"/>
    </font>
    <font>
      <sz val="9"/>
      <color rgb="FFFF0000"/>
      <name val="Arial"/>
      <family val="2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8"/>
      <color theme="0"/>
      <name val="Arial"/>
      <family val="2"/>
    </font>
    <font>
      <b/>
      <i/>
      <sz val="16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249977111117893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/>
      <right/>
      <top style="thick">
        <color theme="1"/>
      </top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n">
        <color rgb="FFABABAB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thin">
        <color indexed="64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1">
    <xf numFmtId="0" fontId="0" fillId="0" borderId="0" xfId="0"/>
    <xf numFmtId="0" fontId="6" fillId="5" borderId="0" xfId="0" applyFont="1" applyFill="1" applyAlignment="1">
      <alignment vertical="center"/>
    </xf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0" fillId="4" borderId="0" xfId="0" applyFill="1"/>
    <xf numFmtId="0" fontId="0" fillId="0" borderId="0" xfId="0" applyFill="1"/>
    <xf numFmtId="0" fontId="0" fillId="4" borderId="0" xfId="0" applyFill="1" applyAlignment="1">
      <alignment horizontal="center"/>
    </xf>
    <xf numFmtId="0" fontId="2" fillId="2" borderId="0" xfId="9" applyFont="1" applyFill="1" applyAlignment="1">
      <alignment vertical="center"/>
    </xf>
    <xf numFmtId="0" fontId="2" fillId="2" borderId="0" xfId="9" applyFill="1" applyAlignment="1">
      <alignment vertical="center"/>
    </xf>
    <xf numFmtId="9" fontId="5" fillId="7" borderId="10" xfId="3" applyFont="1" applyFill="1" applyBorder="1" applyAlignment="1">
      <alignment horizontal="center" vertical="center"/>
    </xf>
    <xf numFmtId="3" fontId="5" fillId="3" borderId="0" xfId="9" applyNumberFormat="1" applyFont="1" applyFill="1" applyBorder="1" applyAlignment="1">
      <alignment horizontal="center" vertical="center"/>
    </xf>
    <xf numFmtId="0" fontId="5" fillId="3" borderId="9" xfId="9" applyFont="1" applyFill="1" applyBorder="1" applyAlignment="1">
      <alignment vertical="center"/>
    </xf>
    <xf numFmtId="9" fontId="3" fillId="8" borderId="11" xfId="3" applyFont="1" applyFill="1" applyBorder="1" applyAlignment="1">
      <alignment horizontal="center" vertical="center"/>
    </xf>
    <xf numFmtId="3" fontId="2" fillId="9" borderId="12" xfId="9" applyNumberFormat="1" applyFont="1" applyFill="1" applyBorder="1" applyAlignment="1">
      <alignment horizontal="center" vertical="center"/>
    </xf>
    <xf numFmtId="3" fontId="2" fillId="9" borderId="13" xfId="9" applyNumberFormat="1" applyFont="1" applyFill="1" applyBorder="1" applyAlignment="1">
      <alignment horizontal="center" vertical="center"/>
    </xf>
    <xf numFmtId="0" fontId="2" fillId="9" borderId="13" xfId="9" applyFont="1" applyFill="1" applyBorder="1" applyAlignment="1">
      <alignment vertical="center"/>
    </xf>
    <xf numFmtId="9" fontId="3" fillId="8" borderId="14" xfId="3" applyFont="1" applyFill="1" applyBorder="1" applyAlignment="1">
      <alignment horizontal="center" vertical="center"/>
    </xf>
    <xf numFmtId="3" fontId="2" fillId="9" borderId="15" xfId="9" applyNumberFormat="1" applyFont="1" applyFill="1" applyBorder="1" applyAlignment="1">
      <alignment horizontal="center" vertical="center"/>
    </xf>
    <xf numFmtId="0" fontId="2" fillId="9" borderId="15" xfId="9" applyFont="1" applyFill="1" applyBorder="1" applyAlignment="1">
      <alignment vertical="center"/>
    </xf>
    <xf numFmtId="0" fontId="5" fillId="3" borderId="17" xfId="9" applyFont="1" applyFill="1" applyBorder="1" applyAlignment="1">
      <alignment horizontal="center" vertical="center"/>
    </xf>
    <xf numFmtId="0" fontId="5" fillId="3" borderId="1" xfId="9" applyFont="1" applyFill="1" applyBorder="1" applyAlignment="1">
      <alignment horizontal="center" vertical="center"/>
    </xf>
    <xf numFmtId="0" fontId="20" fillId="0" borderId="0" xfId="9" applyFont="1" applyFill="1" applyBorder="1" applyAlignment="1">
      <alignment vertical="center" wrapText="1"/>
    </xf>
    <xf numFmtId="0" fontId="20" fillId="0" borderId="0" xfId="9" applyFont="1" applyFill="1" applyBorder="1" applyAlignment="1">
      <alignment vertical="center"/>
    </xf>
    <xf numFmtId="0" fontId="1" fillId="0" borderId="0" xfId="9" applyFont="1" applyFill="1" applyBorder="1" applyAlignment="1">
      <alignment vertical="center"/>
    </xf>
    <xf numFmtId="0" fontId="13" fillId="2" borderId="0" xfId="9" applyFont="1" applyFill="1" applyAlignment="1">
      <alignment vertical="center"/>
    </xf>
    <xf numFmtId="0" fontId="6" fillId="5" borderId="20" xfId="0" applyFont="1" applyFill="1" applyBorder="1" applyAlignment="1">
      <alignment vertical="center"/>
    </xf>
    <xf numFmtId="0" fontId="4" fillId="2" borderId="0" xfId="9" applyFont="1" applyFill="1" applyAlignment="1">
      <alignment vertical="center"/>
    </xf>
    <xf numFmtId="0" fontId="2" fillId="10" borderId="0" xfId="9" applyFont="1" applyFill="1" applyAlignment="1">
      <alignment horizontal="left" vertical="top"/>
    </xf>
    <xf numFmtId="0" fontId="5" fillId="0" borderId="0" xfId="9" applyFont="1" applyFill="1" applyBorder="1" applyAlignment="1">
      <alignment vertical="center"/>
    </xf>
    <xf numFmtId="0" fontId="21" fillId="0" borderId="0" xfId="9" applyFont="1" applyFill="1" applyBorder="1" applyAlignment="1">
      <alignment vertical="center"/>
    </xf>
    <xf numFmtId="3" fontId="5" fillId="0" borderId="0" xfId="9" applyNumberFormat="1" applyFont="1" applyFill="1" applyBorder="1" applyAlignment="1">
      <alignment vertical="center"/>
    </xf>
    <xf numFmtId="3" fontId="5" fillId="3" borderId="2" xfId="9" applyNumberFormat="1" applyFont="1" applyFill="1" applyBorder="1" applyAlignment="1">
      <alignment horizontal="right" vertical="center" indent="1"/>
    </xf>
    <xf numFmtId="0" fontId="4" fillId="0" borderId="0" xfId="9" applyFont="1" applyFill="1" applyAlignment="1">
      <alignment vertical="center"/>
    </xf>
    <xf numFmtId="3" fontId="2" fillId="0" borderId="0" xfId="9" applyNumberFormat="1" applyFont="1" applyFill="1" applyBorder="1" applyAlignment="1">
      <alignment horizontal="right" vertical="center" indent="1"/>
    </xf>
    <xf numFmtId="0" fontId="2" fillId="0" borderId="0" xfId="9" applyFont="1" applyFill="1" applyBorder="1" applyAlignment="1">
      <alignment vertical="center"/>
    </xf>
    <xf numFmtId="0" fontId="2" fillId="0" borderId="0" xfId="9" applyFont="1" applyFill="1" applyBorder="1" applyAlignment="1">
      <alignment vertical="center" wrapText="1"/>
    </xf>
    <xf numFmtId="3" fontId="2" fillId="0" borderId="0" xfId="9" applyNumberFormat="1" applyFont="1" applyFill="1" applyBorder="1" applyAlignment="1">
      <alignment horizontal="left" vertical="center"/>
    </xf>
    <xf numFmtId="0" fontId="2" fillId="0" borderId="0" xfId="9" applyFont="1" applyFill="1" applyBorder="1" applyAlignment="1">
      <alignment horizontal="left" vertical="center"/>
    </xf>
    <xf numFmtId="0" fontId="5" fillId="3" borderId="0" xfId="9" applyFont="1" applyFill="1" applyBorder="1" applyAlignment="1">
      <alignment horizontal="center" vertical="center"/>
    </xf>
    <xf numFmtId="0" fontId="13" fillId="0" borderId="0" xfId="9" applyFont="1" applyFill="1" applyBorder="1" applyAlignment="1">
      <alignment vertical="center"/>
    </xf>
    <xf numFmtId="0" fontId="2" fillId="0" borderId="0" xfId="9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Border="1"/>
    <xf numFmtId="0" fontId="8" fillId="0" borderId="0" xfId="0" applyFont="1" applyFill="1" applyBorder="1" applyAlignment="1" applyProtection="1">
      <alignment vertical="center" wrapText="1"/>
      <protection hidden="1"/>
    </xf>
    <xf numFmtId="164" fontId="8" fillId="3" borderId="0" xfId="1" applyNumberFormat="1" applyFont="1" applyFill="1" applyBorder="1" applyAlignment="1" applyProtection="1">
      <alignment horizontal="center" vertical="center"/>
      <protection hidden="1"/>
    </xf>
    <xf numFmtId="3" fontId="8" fillId="3" borderId="0" xfId="9" applyNumberFormat="1" applyFont="1" applyFill="1" applyBorder="1" applyAlignment="1" applyProtection="1">
      <alignment horizontal="center" vertical="center"/>
      <protection hidden="1"/>
    </xf>
    <xf numFmtId="0" fontId="8" fillId="3" borderId="0" xfId="9" applyFont="1" applyFill="1" applyBorder="1" applyAlignment="1" applyProtection="1">
      <alignment horizontal="left" vertical="center"/>
      <protection hidden="1"/>
    </xf>
    <xf numFmtId="164" fontId="7" fillId="0" borderId="0" xfId="1" applyNumberFormat="1" applyFont="1" applyFill="1" applyBorder="1" applyAlignment="1" applyProtection="1">
      <alignment horizontal="center" vertical="center"/>
      <protection hidden="1"/>
    </xf>
    <xf numFmtId="3" fontId="16" fillId="0" borderId="0" xfId="9" applyNumberFormat="1" applyFont="1" applyFill="1" applyBorder="1" applyAlignment="1" applyProtection="1">
      <alignment horizontal="center" vertical="center"/>
      <protection hidden="1"/>
    </xf>
    <xf numFmtId="3" fontId="10" fillId="0" borderId="0" xfId="9" applyNumberFormat="1" applyFont="1" applyFill="1" applyBorder="1" applyAlignment="1" applyProtection="1">
      <alignment horizontal="center" vertical="center"/>
      <protection hidden="1"/>
    </xf>
    <xf numFmtId="3" fontId="15" fillId="0" borderId="0" xfId="9" applyNumberFormat="1" applyFont="1" applyFill="1" applyBorder="1" applyAlignment="1" applyProtection="1">
      <alignment horizontal="center" vertical="center"/>
      <protection hidden="1"/>
    </xf>
    <xf numFmtId="0" fontId="10" fillId="0" borderId="0" xfId="9" applyFont="1" applyFill="1" applyBorder="1" applyAlignment="1" applyProtection="1">
      <alignment horizontal="left" vertical="center"/>
      <protection hidden="1"/>
    </xf>
    <xf numFmtId="0" fontId="16" fillId="0" borderId="0" xfId="0" applyFont="1" applyFill="1" applyBorder="1" applyAlignment="1" applyProtection="1">
      <alignment vertical="center" wrapText="1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>
      <alignment horizontal="center"/>
    </xf>
    <xf numFmtId="3" fontId="10" fillId="0" borderId="0" xfId="9" applyNumberFormat="1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left" vertical="center"/>
    </xf>
    <xf numFmtId="0" fontId="10" fillId="0" borderId="0" xfId="9" applyFont="1" applyFill="1" applyBorder="1" applyAlignment="1">
      <alignment horizontal="left" vertical="center"/>
    </xf>
    <xf numFmtId="0" fontId="9" fillId="0" borderId="0" xfId="0" applyFont="1" applyFill="1" applyBorder="1"/>
    <xf numFmtId="164" fontId="10" fillId="0" borderId="0" xfId="1" applyNumberFormat="1" applyFont="1" applyFill="1" applyBorder="1" applyAlignment="1" applyProtection="1">
      <alignment horizontal="center" vertical="center"/>
      <protection hidden="1"/>
    </xf>
    <xf numFmtId="164" fontId="10" fillId="11" borderId="0" xfId="1" applyNumberFormat="1" applyFont="1" applyFill="1" applyBorder="1" applyAlignment="1" applyProtection="1">
      <alignment horizontal="center" vertical="center"/>
      <protection hidden="1"/>
    </xf>
    <xf numFmtId="0" fontId="7" fillId="11" borderId="0" xfId="9" applyFont="1" applyFill="1" applyBorder="1" applyAlignment="1" applyProtection="1">
      <alignment horizontal="left" vertical="center"/>
      <protection hidden="1"/>
    </xf>
    <xf numFmtId="3" fontId="8" fillId="0" borderId="0" xfId="9" applyNumberFormat="1" applyFont="1" applyFill="1" applyBorder="1" applyAlignment="1" applyProtection="1">
      <alignment horizontal="center" vertical="center"/>
      <protection hidden="1"/>
    </xf>
    <xf numFmtId="3" fontId="7" fillId="0" borderId="0" xfId="9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22" fillId="3" borderId="0" xfId="0" applyFont="1" applyFill="1" applyBorder="1" applyAlignment="1" applyProtection="1">
      <alignment horizontal="center" vertical="center" wrapText="1"/>
      <protection hidden="1"/>
    </xf>
    <xf numFmtId="9" fontId="7" fillId="0" borderId="0" xfId="1" applyFont="1" applyFill="1" applyBorder="1" applyAlignment="1" applyProtection="1">
      <alignment horizontal="center" vertical="center"/>
      <protection hidden="1"/>
    </xf>
    <xf numFmtId="9" fontId="10" fillId="11" borderId="0" xfId="1" applyFont="1" applyFill="1" applyBorder="1" applyAlignment="1" applyProtection="1">
      <alignment horizontal="center" vertical="center"/>
      <protection hidden="1"/>
    </xf>
    <xf numFmtId="0" fontId="23" fillId="0" borderId="0" xfId="0" applyFont="1" applyFill="1" applyBorder="1"/>
    <xf numFmtId="164" fontId="7" fillId="0" borderId="21" xfId="1" applyNumberFormat="1" applyFont="1" applyFill="1" applyBorder="1" applyAlignment="1" applyProtection="1">
      <alignment horizontal="center" vertical="center"/>
      <protection hidden="1"/>
    </xf>
    <xf numFmtId="164" fontId="8" fillId="0" borderId="0" xfId="1" applyNumberFormat="1" applyFont="1" applyFill="1" applyBorder="1" applyAlignment="1" applyProtection="1">
      <alignment horizontal="center" vertical="center"/>
      <protection hidden="1"/>
    </xf>
    <xf numFmtId="164" fontId="7" fillId="0" borderId="22" xfId="1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>
      <alignment horizontal="center" vertical="center"/>
    </xf>
    <xf numFmtId="3" fontId="7" fillId="0" borderId="22" xfId="9" applyNumberFormat="1" applyFont="1" applyFill="1" applyBorder="1" applyAlignment="1" applyProtection="1">
      <alignment horizontal="center" vertical="center"/>
      <protection hidden="1"/>
    </xf>
    <xf numFmtId="0" fontId="8" fillId="3" borderId="23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>
      <alignment horizontal="left" vertical="center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9" fontId="15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25" fillId="0" borderId="0" xfId="9" applyFont="1" applyFill="1" applyBorder="1" applyAlignment="1" applyProtection="1">
      <alignment horizontal="left" vertical="center"/>
      <protection hidden="1"/>
    </xf>
    <xf numFmtId="0" fontId="7" fillId="0" borderId="0" xfId="9" applyFont="1" applyFill="1" applyBorder="1" applyAlignment="1" applyProtection="1">
      <alignment horizontal="center" vertical="center"/>
      <protection hidden="1"/>
    </xf>
    <xf numFmtId="0" fontId="7" fillId="0" borderId="0" xfId="9" applyFont="1" applyFill="1" applyBorder="1" applyAlignment="1" applyProtection="1">
      <alignment horizontal="left" vertical="center"/>
      <protection hidden="1"/>
    </xf>
    <xf numFmtId="0" fontId="15" fillId="0" borderId="0" xfId="0" applyFont="1" applyFill="1" applyBorder="1"/>
    <xf numFmtId="0" fontId="25" fillId="0" borderId="0" xfId="9" applyFont="1" applyFill="1" applyBorder="1" applyAlignment="1" applyProtection="1">
      <alignment vertical="center"/>
      <protection hidden="1"/>
    </xf>
    <xf numFmtId="0" fontId="26" fillId="0" borderId="0" xfId="0" applyFont="1" applyFill="1" applyBorder="1"/>
    <xf numFmtId="0" fontId="26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9" fontId="8" fillId="3" borderId="0" xfId="1" applyFont="1" applyFill="1" applyBorder="1" applyAlignment="1" applyProtection="1">
      <alignment horizontal="center" vertical="center"/>
      <protection hidden="1"/>
    </xf>
    <xf numFmtId="3" fontId="7" fillId="0" borderId="0" xfId="9" applyNumberFormat="1" applyFont="1" applyFill="1" applyBorder="1" applyAlignment="1">
      <alignment horizontal="left" vertical="center"/>
    </xf>
    <xf numFmtId="3" fontId="9" fillId="0" borderId="0" xfId="0" applyNumberFormat="1" applyFont="1" applyFill="1" applyBorder="1"/>
    <xf numFmtId="0" fontId="0" fillId="0" borderId="24" xfId="0" applyNumberFormat="1" applyFill="1" applyBorder="1"/>
    <xf numFmtId="164" fontId="3" fillId="0" borderId="0" xfId="3" applyNumberFormat="1" applyFont="1" applyFill="1" applyBorder="1" applyAlignment="1">
      <alignment horizontal="center" vertical="center"/>
    </xf>
    <xf numFmtId="3" fontId="8" fillId="0" borderId="0" xfId="9" applyNumberFormat="1" applyFont="1" applyFill="1" applyBorder="1" applyAlignment="1">
      <alignment horizontal="center" vertical="center"/>
    </xf>
    <xf numFmtId="3" fontId="27" fillId="0" borderId="0" xfId="9" applyNumberFormat="1" applyFont="1" applyFill="1" applyBorder="1" applyAlignment="1" applyProtection="1">
      <alignment horizontal="left" vertical="center"/>
      <protection hidden="1"/>
    </xf>
    <xf numFmtId="0" fontId="9" fillId="4" borderId="0" xfId="0" applyFont="1" applyFill="1" applyBorder="1"/>
    <xf numFmtId="0" fontId="8" fillId="4" borderId="0" xfId="0" applyFont="1" applyFill="1" applyBorder="1" applyAlignment="1" applyProtection="1">
      <alignment horizontal="center" vertical="center" wrapText="1"/>
      <protection hidden="1"/>
    </xf>
    <xf numFmtId="9" fontId="7" fillId="4" borderId="0" xfId="1" applyFont="1" applyFill="1" applyBorder="1" applyAlignment="1" applyProtection="1">
      <alignment horizontal="center" vertical="center"/>
      <protection hidden="1"/>
    </xf>
    <xf numFmtId="9" fontId="10" fillId="4" borderId="0" xfId="1" applyFont="1" applyFill="1" applyBorder="1" applyAlignment="1" applyProtection="1">
      <alignment horizontal="center" vertical="center"/>
      <protection hidden="1"/>
    </xf>
    <xf numFmtId="9" fontId="10" fillId="4" borderId="0" xfId="1" applyNumberFormat="1" applyFont="1" applyFill="1" applyBorder="1" applyAlignment="1" applyProtection="1">
      <alignment horizontal="center" vertical="center"/>
      <protection hidden="1"/>
    </xf>
    <xf numFmtId="0" fontId="12" fillId="4" borderId="0" xfId="9" applyFont="1" applyFill="1" applyBorder="1" applyAlignment="1" applyProtection="1">
      <alignment horizontal="left" vertical="center"/>
      <protection hidden="1"/>
    </xf>
    <xf numFmtId="9" fontId="10" fillId="11" borderId="0" xfId="1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/>
    <xf numFmtId="0" fontId="9" fillId="0" borderId="0" xfId="0" applyFont="1"/>
    <xf numFmtId="0" fontId="6" fillId="0" borderId="0" xfId="0" applyFont="1" applyFill="1"/>
    <xf numFmtId="0" fontId="3" fillId="2" borderId="0" xfId="9" applyFont="1" applyFill="1" applyAlignment="1">
      <alignment vertical="center"/>
    </xf>
    <xf numFmtId="0" fontId="16" fillId="4" borderId="0" xfId="0" applyFont="1" applyFill="1" applyBorder="1" applyAlignment="1" applyProtection="1">
      <alignment vertical="center" wrapText="1"/>
      <protection hidden="1"/>
    </xf>
    <xf numFmtId="9" fontId="7" fillId="11" borderId="0" xfId="1" applyFont="1" applyFill="1" applyBorder="1" applyAlignment="1" applyProtection="1">
      <alignment horizontal="center" vertical="center"/>
      <protection hidden="1"/>
    </xf>
    <xf numFmtId="9" fontId="7" fillId="11" borderId="7" xfId="1" applyFont="1" applyFill="1" applyBorder="1" applyAlignment="1" applyProtection="1">
      <alignment horizontal="center" vertical="center"/>
      <protection hidden="1"/>
    </xf>
    <xf numFmtId="9" fontId="10" fillId="11" borderId="25" xfId="1" applyFont="1" applyFill="1" applyBorder="1" applyAlignment="1" applyProtection="1">
      <alignment horizontal="center" vertical="center"/>
      <protection hidden="1"/>
    </xf>
    <xf numFmtId="9" fontId="10" fillId="11" borderId="26" xfId="1" applyFont="1" applyFill="1" applyBorder="1" applyAlignment="1" applyProtection="1">
      <alignment horizontal="center" vertical="center"/>
      <protection hidden="1"/>
    </xf>
    <xf numFmtId="3" fontId="8" fillId="3" borderId="8" xfId="9" applyNumberFormat="1" applyFont="1" applyFill="1" applyBorder="1" applyAlignment="1" applyProtection="1">
      <alignment horizontal="center" vertical="center"/>
      <protection hidden="1"/>
    </xf>
    <xf numFmtId="3" fontId="8" fillId="3" borderId="5" xfId="9" applyNumberFormat="1" applyFont="1" applyFill="1" applyBorder="1" applyAlignment="1" applyProtection="1">
      <alignment horizontal="center" vertical="center"/>
      <protection hidden="1"/>
    </xf>
    <xf numFmtId="3" fontId="8" fillId="3" borderId="27" xfId="9" applyNumberFormat="1" applyFont="1" applyFill="1" applyBorder="1" applyAlignment="1" applyProtection="1">
      <alignment horizontal="center" vertical="center"/>
      <protection hidden="1"/>
    </xf>
    <xf numFmtId="3" fontId="16" fillId="4" borderId="0" xfId="0" applyNumberFormat="1" applyFont="1" applyFill="1" applyBorder="1" applyAlignment="1" applyProtection="1">
      <alignment vertical="center" wrapText="1"/>
      <protection hidden="1"/>
    </xf>
    <xf numFmtId="9" fontId="8" fillId="3" borderId="28" xfId="0" applyNumberFormat="1" applyFont="1" applyFill="1" applyBorder="1" applyAlignment="1">
      <alignment horizontal="right" vertical="center" wrapText="1"/>
    </xf>
    <xf numFmtId="3" fontId="8" fillId="3" borderId="28" xfId="0" applyNumberFormat="1" applyFont="1" applyFill="1" applyBorder="1" applyAlignment="1">
      <alignment horizontal="right" vertical="center" wrapText="1"/>
    </xf>
    <xf numFmtId="9" fontId="29" fillId="0" borderId="33" xfId="0" applyNumberFormat="1" applyFont="1" applyFill="1" applyBorder="1" applyAlignment="1">
      <alignment horizontal="right" vertical="center" wrapText="1"/>
    </xf>
    <xf numFmtId="3" fontId="29" fillId="0" borderId="33" xfId="0" applyNumberFormat="1" applyFont="1" applyFill="1" applyBorder="1" applyAlignment="1">
      <alignment horizontal="right" vertical="center" wrapText="1"/>
    </xf>
    <xf numFmtId="9" fontId="30" fillId="0" borderId="33" xfId="0" applyNumberFormat="1" applyFont="1" applyFill="1" applyBorder="1" applyAlignment="1">
      <alignment horizontal="right" vertical="center" wrapText="1"/>
    </xf>
    <xf numFmtId="3" fontId="30" fillId="0" borderId="33" xfId="0" applyNumberFormat="1" applyFont="1" applyFill="1" applyBorder="1" applyAlignment="1">
      <alignment horizontal="right" vertical="center" wrapText="1"/>
    </xf>
    <xf numFmtId="0" fontId="17" fillId="3" borderId="0" xfId="0" applyFont="1" applyFill="1" applyBorder="1" applyAlignment="1" applyProtection="1">
      <alignment horizontal="center" vertical="center" wrapText="1"/>
      <protection hidden="1"/>
    </xf>
    <xf numFmtId="0" fontId="16" fillId="4" borderId="0" xfId="0" applyFont="1" applyFill="1" applyBorder="1" applyAlignment="1" applyProtection="1">
      <alignment horizontal="left" vertical="center"/>
      <protection hidden="1"/>
    </xf>
    <xf numFmtId="0" fontId="15" fillId="4" borderId="0" xfId="0" applyFont="1" applyFill="1" applyBorder="1" applyAlignment="1" applyProtection="1">
      <alignment vertical="center" wrapText="1"/>
      <protection hidden="1"/>
    </xf>
    <xf numFmtId="0" fontId="15" fillId="4" borderId="0" xfId="0" applyFont="1" applyFill="1" applyAlignment="1">
      <alignment vertical="center"/>
    </xf>
    <xf numFmtId="0" fontId="16" fillId="4" borderId="0" xfId="0" applyFont="1" applyFill="1" applyBorder="1" applyAlignment="1" applyProtection="1">
      <alignment horizontal="center" vertical="center"/>
      <protection hidden="1"/>
    </xf>
    <xf numFmtId="0" fontId="16" fillId="4" borderId="0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33" fillId="0" borderId="0" xfId="0" applyFont="1" applyFill="1" applyBorder="1" applyAlignment="1" applyProtection="1">
      <protection hidden="1"/>
    </xf>
    <xf numFmtId="0" fontId="5" fillId="3" borderId="4" xfId="9" applyFont="1" applyFill="1" applyBorder="1" applyAlignment="1">
      <alignment horizontal="center" vertical="center"/>
    </xf>
    <xf numFmtId="0" fontId="5" fillId="3" borderId="19" xfId="9" applyFont="1" applyFill="1" applyBorder="1" applyAlignment="1">
      <alignment horizontal="center" vertical="center"/>
    </xf>
    <xf numFmtId="0" fontId="5" fillId="3" borderId="0" xfId="9" applyFont="1" applyFill="1" applyBorder="1" applyAlignment="1">
      <alignment horizontal="center" vertical="center" wrapText="1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0" fontId="5" fillId="7" borderId="18" xfId="9" applyFont="1" applyFill="1" applyBorder="1" applyAlignment="1">
      <alignment horizontal="center" vertical="center" wrapText="1"/>
    </xf>
    <xf numFmtId="0" fontId="5" fillId="7" borderId="16" xfId="9" applyFont="1" applyFill="1" applyBorder="1" applyAlignment="1">
      <alignment horizontal="center" vertical="center"/>
    </xf>
    <xf numFmtId="9" fontId="24" fillId="0" borderId="0" xfId="0" applyNumberFormat="1" applyFont="1" applyFill="1" applyBorder="1" applyAlignment="1">
      <alignment horizontal="center" vertical="center"/>
    </xf>
    <xf numFmtId="0" fontId="2" fillId="0" borderId="0" xfId="9" applyFont="1" applyFill="1" applyBorder="1" applyAlignment="1">
      <alignment horizontal="left" vertical="center" wrapText="1"/>
    </xf>
    <xf numFmtId="0" fontId="5" fillId="3" borderId="2" xfId="9" applyFont="1" applyFill="1" applyBorder="1" applyAlignment="1">
      <alignment horizontal="center" vertical="center"/>
    </xf>
    <xf numFmtId="0" fontId="5" fillId="3" borderId="0" xfId="9" applyFont="1" applyFill="1" applyBorder="1" applyAlignment="1">
      <alignment horizontal="center" vertical="center"/>
    </xf>
    <xf numFmtId="0" fontId="28" fillId="3" borderId="40" xfId="0" applyFont="1" applyFill="1" applyBorder="1" applyAlignment="1">
      <alignment horizontal="center" vertical="center" wrapText="1"/>
    </xf>
    <xf numFmtId="0" fontId="28" fillId="3" borderId="42" xfId="0" applyFont="1" applyFill="1" applyBorder="1" applyAlignment="1">
      <alignment horizontal="center" vertical="center" wrapText="1"/>
    </xf>
    <xf numFmtId="0" fontId="28" fillId="3" borderId="35" xfId="0" applyFont="1" applyFill="1" applyBorder="1" applyAlignment="1">
      <alignment horizontal="center" vertical="center" wrapText="1"/>
    </xf>
    <xf numFmtId="0" fontId="28" fillId="3" borderId="34" xfId="0" applyFont="1" applyFill="1" applyBorder="1" applyAlignment="1">
      <alignment horizontal="center" vertical="center" wrapText="1"/>
    </xf>
    <xf numFmtId="0" fontId="28" fillId="3" borderId="32" xfId="0" applyFont="1" applyFill="1" applyBorder="1" applyAlignment="1">
      <alignment horizontal="center" vertical="center" wrapText="1"/>
    </xf>
    <xf numFmtId="0" fontId="28" fillId="3" borderId="31" xfId="0" applyFont="1" applyFill="1" applyBorder="1" applyAlignment="1">
      <alignment horizontal="center" vertical="center" wrapText="1"/>
    </xf>
    <xf numFmtId="0" fontId="28" fillId="12" borderId="41" xfId="0" applyFont="1" applyFill="1" applyBorder="1" applyAlignment="1">
      <alignment horizontal="center" vertical="center" wrapText="1"/>
    </xf>
    <xf numFmtId="0" fontId="28" fillId="12" borderId="38" xfId="0" applyFont="1" applyFill="1" applyBorder="1" applyAlignment="1">
      <alignment horizontal="center" vertical="center" wrapText="1"/>
    </xf>
    <xf numFmtId="0" fontId="28" fillId="12" borderId="37" xfId="0" applyFont="1" applyFill="1" applyBorder="1" applyAlignment="1">
      <alignment horizontal="center" vertical="center" wrapText="1"/>
    </xf>
    <xf numFmtId="0" fontId="31" fillId="12" borderId="40" xfId="0" applyFont="1" applyFill="1" applyBorder="1" applyAlignment="1">
      <alignment horizontal="center" vertical="center" wrapText="1"/>
    </xf>
    <xf numFmtId="0" fontId="31" fillId="12" borderId="39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left" vertical="center" wrapText="1"/>
      <protection hidden="1"/>
    </xf>
    <xf numFmtId="0" fontId="8" fillId="3" borderId="0" xfId="9" applyFont="1" applyFill="1" applyBorder="1" applyAlignment="1" applyProtection="1">
      <alignment horizontal="center" vertical="center"/>
      <protection hidden="1"/>
    </xf>
    <xf numFmtId="0" fontId="28" fillId="3" borderId="41" xfId="0" applyFont="1" applyFill="1" applyBorder="1" applyAlignment="1">
      <alignment horizontal="center" vertical="center" wrapText="1"/>
    </xf>
    <xf numFmtId="0" fontId="28" fillId="3" borderId="38" xfId="0" applyFont="1" applyFill="1" applyBorder="1" applyAlignment="1">
      <alignment horizontal="center" vertical="center" wrapText="1"/>
    </xf>
    <xf numFmtId="0" fontId="28" fillId="12" borderId="30" xfId="0" applyFont="1" applyFill="1" applyBorder="1" applyAlignment="1">
      <alignment horizontal="center" vertical="center" wrapText="1"/>
    </xf>
    <xf numFmtId="0" fontId="28" fillId="12" borderId="29" xfId="0" applyFont="1" applyFill="1" applyBorder="1" applyAlignment="1">
      <alignment horizontal="center" vertical="center" wrapText="1"/>
    </xf>
    <xf numFmtId="0" fontId="28" fillId="3" borderId="30" xfId="0" applyFont="1" applyFill="1" applyBorder="1" applyAlignment="1">
      <alignment horizontal="center" vertical="center" wrapText="1"/>
    </xf>
    <xf numFmtId="0" fontId="28" fillId="3" borderId="29" xfId="0" applyFont="1" applyFill="1" applyBorder="1" applyAlignment="1">
      <alignment horizontal="center" vertical="center" wrapText="1"/>
    </xf>
    <xf numFmtId="0" fontId="28" fillId="12" borderId="32" xfId="0" applyFont="1" applyFill="1" applyBorder="1" applyAlignment="1">
      <alignment horizontal="center" vertical="center" wrapText="1"/>
    </xf>
    <xf numFmtId="0" fontId="28" fillId="12" borderId="36" xfId="0" applyFont="1" applyFill="1" applyBorder="1" applyAlignment="1">
      <alignment horizontal="center" vertical="center" wrapText="1"/>
    </xf>
    <xf numFmtId="0" fontId="31" fillId="12" borderId="35" xfId="0" applyFont="1" applyFill="1" applyBorder="1" applyAlignment="1">
      <alignment horizontal="center" vertical="center" wrapText="1"/>
    </xf>
    <xf numFmtId="0" fontId="31" fillId="12" borderId="6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16" fillId="4" borderId="0" xfId="0" applyFont="1" applyFill="1" applyBorder="1" applyAlignment="1" applyProtection="1">
      <alignment horizontal="left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28" fillId="3" borderId="44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28" fillId="3" borderId="43" xfId="0" applyFont="1" applyFill="1" applyBorder="1" applyAlignment="1">
      <alignment horizontal="center" vertical="center" wrapText="1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8065</c:v>
                </c:pt>
                <c:pt idx="1">
                  <c:v>8313</c:v>
                </c:pt>
                <c:pt idx="2">
                  <c:v>8881</c:v>
                </c:pt>
                <c:pt idx="3">
                  <c:v>8395</c:v>
                </c:pt>
                <c:pt idx="4">
                  <c:v>7962</c:v>
                </c:pt>
                <c:pt idx="5">
                  <c:v>8161</c:v>
                </c:pt>
                <c:pt idx="6">
                  <c:v>7512</c:v>
                </c:pt>
                <c:pt idx="7">
                  <c:v>7480</c:v>
                </c:pt>
                <c:pt idx="8">
                  <c:v>7741</c:v>
                </c:pt>
                <c:pt idx="9">
                  <c:v>7658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8-4C32-80E0-CF194230E2DD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1703</c:v>
                </c:pt>
                <c:pt idx="1">
                  <c:v>1741</c:v>
                </c:pt>
                <c:pt idx="2">
                  <c:v>2111</c:v>
                </c:pt>
                <c:pt idx="3">
                  <c:v>1879</c:v>
                </c:pt>
                <c:pt idx="4">
                  <c:v>1901</c:v>
                </c:pt>
                <c:pt idx="5">
                  <c:v>1878</c:v>
                </c:pt>
                <c:pt idx="6">
                  <c:v>1747</c:v>
                </c:pt>
                <c:pt idx="7">
                  <c:v>1732</c:v>
                </c:pt>
                <c:pt idx="8">
                  <c:v>1883</c:v>
                </c:pt>
                <c:pt idx="9">
                  <c:v>1595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B8-4C32-80E0-CF194230E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514416"/>
        <c:axId val="19400029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8181"/>
                  </a:solidFill>
                  <a:ln>
                    <a:noFill/>
                  </a:ln>
                  <a:effectLst/>
                </c:spPr>
                <c:invertIfNegative val="0"/>
                <c:dLbls>
                  <c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F8B8-4C32-80E0-CF194230E2DD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PE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'Linea 100'!$B$34:$B$45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F8B8-4C32-80E0-CF194230E2DD}"/>
                  </c:ext>
                </c:extLst>
              </c15:ser>
            </c15:filteredBarSeries>
          </c:ext>
        </c:extLst>
      </c:barChart>
      <c:catAx>
        <c:axId val="1935144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4000296"/>
        <c:crosses val="autoZero"/>
        <c:auto val="1"/>
        <c:lblAlgn val="ctr"/>
        <c:lblOffset val="100"/>
        <c:noMultiLvlLbl val="0"/>
      </c:catAx>
      <c:valAx>
        <c:axId val="194000296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51441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6C-4D35-BF23-15145A736F7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6C-4D35-BF23-15145A736F7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36C-4D35-BF23-15145A736F72}"/>
              </c:ext>
            </c:extLst>
          </c:dPt>
          <c:dLbls>
            <c:dLbl>
              <c:idx val="1"/>
              <c:layout>
                <c:manualLayout>
                  <c:x val="-1.2269938650306749E-2"/>
                  <c:y val="-1.51591678044118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6C-4D35-BF23-15145A736F72}"/>
                </c:ext>
              </c:extLst>
            </c:dLbl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6C-4D35-BF23-15145A736F72}"/>
                </c:ext>
              </c:extLst>
            </c:dLbl>
            <c:dLbl>
              <c:idx val="4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6C-4D35-BF23-15145A736F72}"/>
                </c:ext>
              </c:extLst>
            </c:dLbl>
            <c:dLbl>
              <c:idx val="5"/>
              <c:layout>
                <c:manualLayout>
                  <c:x val="-2.0449897750511398E-2"/>
                  <c:y val="-7.5795839022059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6C-4D35-BF23-15145A736F72}"/>
                </c:ext>
              </c:extLst>
            </c:dLbl>
            <c:dLbl>
              <c:idx val="7"/>
              <c:layout>
                <c:manualLayout>
                  <c:x val="-1.6359918200409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6C-4D35-BF23-15145A736F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100'!$C$51:$J$51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100'!$C$65:$J$65</c:f>
              <c:numCache>
                <c:formatCode>#,##0</c:formatCode>
                <c:ptCount val="8"/>
                <c:pt idx="0">
                  <c:v>0</c:v>
                </c:pt>
                <c:pt idx="1">
                  <c:v>136</c:v>
                </c:pt>
                <c:pt idx="2">
                  <c:v>499</c:v>
                </c:pt>
                <c:pt idx="3">
                  <c:v>1166</c:v>
                </c:pt>
                <c:pt idx="4">
                  <c:v>18037</c:v>
                </c:pt>
                <c:pt idx="5">
                  <c:v>53601</c:v>
                </c:pt>
                <c:pt idx="6">
                  <c:v>3409</c:v>
                </c:pt>
                <c:pt idx="7">
                  <c:v>21490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6C-4D35-BF23-15145A736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5103000"/>
        <c:axId val="195203400"/>
      </c:barChart>
      <c:catAx>
        <c:axId val="195103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5203400"/>
        <c:crosses val="autoZero"/>
        <c:auto val="1"/>
        <c:lblAlgn val="ctr"/>
        <c:lblOffset val="100"/>
        <c:noMultiLvlLbl val="0"/>
      </c:catAx>
      <c:valAx>
        <c:axId val="1952034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510300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100'!$C$82:$C$93</c:f>
              <c:numCache>
                <c:formatCode>#,##0</c:formatCode>
                <c:ptCount val="12"/>
                <c:pt idx="0">
                  <c:v>7771</c:v>
                </c:pt>
                <c:pt idx="1">
                  <c:v>7946</c:v>
                </c:pt>
                <c:pt idx="2">
                  <c:v>8541</c:v>
                </c:pt>
                <c:pt idx="3">
                  <c:v>8034</c:v>
                </c:pt>
                <c:pt idx="4">
                  <c:v>7571</c:v>
                </c:pt>
                <c:pt idx="5">
                  <c:v>7677</c:v>
                </c:pt>
                <c:pt idx="6">
                  <c:v>6995</c:v>
                </c:pt>
                <c:pt idx="7">
                  <c:v>6952</c:v>
                </c:pt>
                <c:pt idx="8">
                  <c:v>7319</c:v>
                </c:pt>
                <c:pt idx="9">
                  <c:v>7122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FE-4693-A757-8A2D45793AA0}"/>
            </c:ext>
          </c:extLst>
        </c:ser>
        <c:ser>
          <c:idx val="1"/>
          <c:order val="1"/>
          <c:tx>
            <c:strRef>
              <c:f>'Linea 100'!$D$81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100'!$D$82:$D$93</c:f>
              <c:numCache>
                <c:formatCode>#,##0</c:formatCode>
                <c:ptCount val="12"/>
                <c:pt idx="0">
                  <c:v>1997</c:v>
                </c:pt>
                <c:pt idx="1">
                  <c:v>2108</c:v>
                </c:pt>
                <c:pt idx="2">
                  <c:v>2451</c:v>
                </c:pt>
                <c:pt idx="3">
                  <c:v>2240</c:v>
                </c:pt>
                <c:pt idx="4">
                  <c:v>2292</c:v>
                </c:pt>
                <c:pt idx="5">
                  <c:v>2362</c:v>
                </c:pt>
                <c:pt idx="6">
                  <c:v>2264</c:v>
                </c:pt>
                <c:pt idx="7">
                  <c:v>2260</c:v>
                </c:pt>
                <c:pt idx="8">
                  <c:v>2305</c:v>
                </c:pt>
                <c:pt idx="9">
                  <c:v>2131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FE-4693-A757-8A2D45793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92776"/>
        <c:axId val="61946152"/>
      </c:barChart>
      <c:catAx>
        <c:axId val="19519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1946152"/>
        <c:crosses val="autoZero"/>
        <c:auto val="1"/>
        <c:lblAlgn val="ctr"/>
        <c:lblOffset val="100"/>
        <c:noMultiLvlLbl val="0"/>
      </c:catAx>
      <c:valAx>
        <c:axId val="6194615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519277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7C-49DA-A973-D6482A3173C0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7C-49DA-A973-D6482A3173C0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E7C-49DA-A973-D6482A3173C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E7C-49DA-A973-D6482A3173C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E7C-49DA-A973-D6482A3173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100'!$C$98:$J$98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100'!$C$112:$J$112</c:f>
              <c:numCache>
                <c:formatCode>#,##0</c:formatCode>
                <c:ptCount val="8"/>
                <c:pt idx="0">
                  <c:v>10495</c:v>
                </c:pt>
                <c:pt idx="1">
                  <c:v>13553</c:v>
                </c:pt>
                <c:pt idx="2">
                  <c:v>7677</c:v>
                </c:pt>
                <c:pt idx="3">
                  <c:v>5876</c:v>
                </c:pt>
                <c:pt idx="4">
                  <c:v>18757</c:v>
                </c:pt>
                <c:pt idx="5">
                  <c:v>35004</c:v>
                </c:pt>
                <c:pt idx="6">
                  <c:v>5454</c:v>
                </c:pt>
                <c:pt idx="7">
                  <c:v>1522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E7C-49DA-A973-D6482A317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251176"/>
        <c:axId val="120147456"/>
      </c:barChart>
      <c:catAx>
        <c:axId val="196251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20147456"/>
        <c:crosses val="autoZero"/>
        <c:auto val="1"/>
        <c:lblAlgn val="ctr"/>
        <c:lblOffset val="100"/>
        <c:noMultiLvlLbl val="0"/>
      </c:catAx>
      <c:valAx>
        <c:axId val="1201474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251176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3C9-4FBF-82D8-A070640C659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3C9-4FBF-82D8-A070640C659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3C9-4FBF-82D8-A070640C659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3C9-4FBF-82D8-A070640C659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3C9-4FBF-82D8-A070640C659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A3C9-4FBF-82D8-A070640C659B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C9-4FBF-82D8-A070640C659B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C9-4FBF-82D8-A070640C659B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C9-4FBF-82D8-A070640C659B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C9-4FBF-82D8-A070640C659B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C9-4FBF-82D8-A070640C659B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C9-4FBF-82D8-A070640C65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100'!$B$70:$B$75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100'!$E$70:$E$75</c:f>
              <c:numCache>
                <c:formatCode>0%</c:formatCode>
                <c:ptCount val="6"/>
                <c:pt idx="0">
                  <c:v>0.40222497915353167</c:v>
                </c:pt>
                <c:pt idx="1">
                  <c:v>0.17054444873802599</c:v>
                </c:pt>
                <c:pt idx="2">
                  <c:v>0.11637413817649332</c:v>
                </c:pt>
                <c:pt idx="3">
                  <c:v>0.16439219833635013</c:v>
                </c:pt>
                <c:pt idx="4">
                  <c:v>0.13719009945290733</c:v>
                </c:pt>
                <c:pt idx="5">
                  <c:v>9.2741361426915327E-3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3C9-4FBF-82D8-A070640C6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100'!$C$128:$C$139</c:f>
              <c:numCache>
                <c:formatCode>#,##0</c:formatCode>
                <c:ptCount val="12"/>
                <c:pt idx="0">
                  <c:v>1704</c:v>
                </c:pt>
                <c:pt idx="1">
                  <c:v>1927</c:v>
                </c:pt>
                <c:pt idx="2">
                  <c:v>2071</c:v>
                </c:pt>
                <c:pt idx="3">
                  <c:v>1976</c:v>
                </c:pt>
                <c:pt idx="4">
                  <c:v>1942</c:v>
                </c:pt>
                <c:pt idx="5">
                  <c:v>1976</c:v>
                </c:pt>
                <c:pt idx="6">
                  <c:v>1948</c:v>
                </c:pt>
                <c:pt idx="7">
                  <c:v>1875</c:v>
                </c:pt>
                <c:pt idx="8">
                  <c:v>2006</c:v>
                </c:pt>
                <c:pt idx="9">
                  <c:v>1839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6-4C7C-9963-8A26513AD3A5}"/>
            </c:ext>
          </c:extLst>
        </c:ser>
        <c:ser>
          <c:idx val="1"/>
          <c:order val="1"/>
          <c:tx>
            <c:strRef>
              <c:f>'Linea 100'!$D$127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100'!$D$128:$D$139</c:f>
              <c:numCache>
                <c:formatCode>#,##0</c:formatCode>
                <c:ptCount val="12"/>
                <c:pt idx="0">
                  <c:v>5627</c:v>
                </c:pt>
                <c:pt idx="1">
                  <c:v>5383</c:v>
                </c:pt>
                <c:pt idx="2">
                  <c:v>5858</c:v>
                </c:pt>
                <c:pt idx="3">
                  <c:v>5321</c:v>
                </c:pt>
                <c:pt idx="4">
                  <c:v>5167</c:v>
                </c:pt>
                <c:pt idx="5">
                  <c:v>5169</c:v>
                </c:pt>
                <c:pt idx="6">
                  <c:v>4647</c:v>
                </c:pt>
                <c:pt idx="7">
                  <c:v>4605</c:v>
                </c:pt>
                <c:pt idx="8">
                  <c:v>4746</c:v>
                </c:pt>
                <c:pt idx="9">
                  <c:v>4571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A6-4C7C-9963-8A26513AD3A5}"/>
            </c:ext>
          </c:extLst>
        </c:ser>
        <c:ser>
          <c:idx val="2"/>
          <c:order val="2"/>
          <c:tx>
            <c:strRef>
              <c:f>'Linea 100'!$E$127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A6-4C7C-9963-8A26513AD3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100'!$E$128:$E$139</c:f>
              <c:numCache>
                <c:formatCode>#,##0</c:formatCode>
                <c:ptCount val="12"/>
                <c:pt idx="0">
                  <c:v>2437</c:v>
                </c:pt>
                <c:pt idx="1">
                  <c:v>2744</c:v>
                </c:pt>
                <c:pt idx="2">
                  <c:v>3063</c:v>
                </c:pt>
                <c:pt idx="3">
                  <c:v>2977</c:v>
                </c:pt>
                <c:pt idx="4">
                  <c:v>2754</c:v>
                </c:pt>
                <c:pt idx="5">
                  <c:v>2894</c:v>
                </c:pt>
                <c:pt idx="6">
                  <c:v>2664</c:v>
                </c:pt>
                <c:pt idx="7">
                  <c:v>2732</c:v>
                </c:pt>
                <c:pt idx="8">
                  <c:v>2872</c:v>
                </c:pt>
                <c:pt idx="9">
                  <c:v>2843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A6-4C7C-9963-8A26513AD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89448"/>
        <c:axId val="193327488"/>
      </c:barChart>
      <c:catAx>
        <c:axId val="19518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327488"/>
        <c:crosses val="autoZero"/>
        <c:auto val="1"/>
        <c:lblAlgn val="ctr"/>
        <c:lblOffset val="100"/>
        <c:noMultiLvlLbl val="0"/>
      </c:catAx>
      <c:valAx>
        <c:axId val="19332748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518944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FF-409A-813C-0A15D59FEC6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FF-409A-813C-0A15D59FEC6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FF-409A-813C-0A15D59FEC6B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FF-409A-813C-0A15D59FEC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100'!$C$144:$J$144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100'!$C$158:$J$158</c:f>
              <c:numCache>
                <c:formatCode>#,##0</c:formatCode>
                <c:ptCount val="8"/>
                <c:pt idx="0">
                  <c:v>0</c:v>
                </c:pt>
                <c:pt idx="1">
                  <c:v>83</c:v>
                </c:pt>
                <c:pt idx="2">
                  <c:v>315</c:v>
                </c:pt>
                <c:pt idx="3">
                  <c:v>645</c:v>
                </c:pt>
                <c:pt idx="4">
                  <c:v>15552</c:v>
                </c:pt>
                <c:pt idx="5">
                  <c:v>47458</c:v>
                </c:pt>
                <c:pt idx="6">
                  <c:v>3128</c:v>
                </c:pt>
                <c:pt idx="7">
                  <c:v>31157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FF-409A-813C-0A15D59FE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024784"/>
        <c:axId val="196025176"/>
      </c:barChart>
      <c:catAx>
        <c:axId val="19602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6025176"/>
        <c:crosses val="autoZero"/>
        <c:auto val="1"/>
        <c:lblAlgn val="ctr"/>
        <c:lblOffset val="100"/>
        <c:noMultiLvlLbl val="0"/>
      </c:catAx>
      <c:valAx>
        <c:axId val="1960251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0247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AA1-4C27-B5D2-F58786CC09BE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AA1-4C27-B5D2-F58786CC09BE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A1-4C27-B5D2-F58786CC09BE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A1-4C27-B5D2-F58786CC09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100'!$D$206:$E$206</c:f>
              <c:numCache>
                <c:formatCode>#,##0</c:formatCode>
                <c:ptCount val="2"/>
                <c:pt idx="0">
                  <c:v>35122</c:v>
                </c:pt>
                <c:pt idx="1">
                  <c:v>63216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A1-4C27-B5D2-F58786CC09BE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100'!$D$214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54-4F6B-85D9-0F6EB7357AC3}"/>
                </c:ext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54-4F6B-85D9-0F6EB7357A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100'!$D$215:$D$226</c:f>
              <c:numCache>
                <c:formatCode>#,##0</c:formatCode>
                <c:ptCount val="12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  <c:pt idx="3">
                  <c:v>10274</c:v>
                </c:pt>
                <c:pt idx="4">
                  <c:v>9863</c:v>
                </c:pt>
                <c:pt idx="5">
                  <c:v>10039</c:v>
                </c:pt>
                <c:pt idx="6">
                  <c:v>9259</c:v>
                </c:pt>
                <c:pt idx="7">
                  <c:v>9212</c:v>
                </c:pt>
                <c:pt idx="8">
                  <c:v>9624</c:v>
                </c:pt>
                <c:pt idx="9">
                  <c:v>9253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54-4F6B-85D9-0F6EB7357AC3}"/>
            </c:ext>
          </c:extLst>
        </c:ser>
        <c:ser>
          <c:idx val="1"/>
          <c:order val="1"/>
          <c:tx>
            <c:strRef>
              <c:f>'Linea 100'!$C$214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54-4F6B-85D9-0F6EB7357A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100'!$C$215:$C$226</c:f>
              <c:numCache>
                <c:formatCode>#,##0</c:formatCode>
                <c:ptCount val="12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  <c:pt idx="5">
                  <c:v>7262</c:v>
                </c:pt>
                <c:pt idx="6">
                  <c:v>6835</c:v>
                </c:pt>
                <c:pt idx="7">
                  <c:v>6390</c:v>
                </c:pt>
                <c:pt idx="8">
                  <c:v>6562</c:v>
                </c:pt>
                <c:pt idx="9">
                  <c:v>7106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54-4F6B-85D9-0F6EB7357AC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026352"/>
        <c:axId val="196026744"/>
      </c:lineChart>
      <c:catAx>
        <c:axId val="19602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026744"/>
        <c:crosses val="autoZero"/>
        <c:auto val="1"/>
        <c:lblAlgn val="ctr"/>
        <c:lblOffset val="100"/>
        <c:noMultiLvlLbl val="0"/>
      </c:catAx>
      <c:valAx>
        <c:axId val="196026744"/>
        <c:scaling>
          <c:orientation val="minMax"/>
          <c:max val="11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02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F14F5878-E0CD-4C2B-908F-F0D024AE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4576F85C-FF78-45A3-B035-F474D5549606}"/>
            </a:ext>
          </a:extLst>
        </xdr:cNvPr>
        <xdr:cNvSpPr/>
      </xdr:nvSpPr>
      <xdr:spPr>
        <a:xfrm>
          <a:off x="4438648" y="209551"/>
          <a:ext cx="7239002" cy="17145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31D3CEA-0DBA-4FBC-B65D-7BC3791C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123825</xdr:colOff>
      <xdr:row>33</xdr:row>
      <xdr:rowOff>95250</xdr:rowOff>
    </xdr:from>
    <xdr:ext cx="360045" cy="836930"/>
    <xdr:pic>
      <xdr:nvPicPr>
        <xdr:cNvPr id="5" name="Imagen 4">
          <a:extLst>
            <a:ext uri="{FF2B5EF4-FFF2-40B4-BE49-F238E27FC236}">
              <a16:creationId xmlns:a16="http://schemas.microsoft.com/office/drawing/2014/main" id="{A076BD8F-738F-4110-BD67-5071E675B18F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1825" y="638175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34</xdr:row>
      <xdr:rowOff>66675</xdr:rowOff>
    </xdr:from>
    <xdr:ext cx="315595" cy="665480"/>
    <xdr:pic>
      <xdr:nvPicPr>
        <xdr:cNvPr id="6" name="Imagen 5">
          <a:extLst>
            <a:ext uri="{FF2B5EF4-FFF2-40B4-BE49-F238E27FC236}">
              <a16:creationId xmlns:a16="http://schemas.microsoft.com/office/drawing/2014/main" id="{16E3C7DF-FE84-44C7-BC34-7D55436ADEE6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654367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57150</xdr:colOff>
      <xdr:row>50</xdr:row>
      <xdr:rowOff>4761</xdr:rowOff>
    </xdr:from>
    <xdr:to>
      <xdr:col>15</xdr:col>
      <xdr:colOff>571500</xdr:colOff>
      <xdr:row>65</xdr:row>
      <xdr:rowOff>133349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E0C31A1-A662-4F51-95BC-1B2D1F24B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79</xdr:row>
      <xdr:rowOff>271462</xdr:rowOff>
    </xdr:from>
    <xdr:to>
      <xdr:col>13</xdr:col>
      <xdr:colOff>733425</xdr:colOff>
      <xdr:row>94</xdr:row>
      <xdr:rowOff>23812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6E37325-572D-46DD-9A01-43142DC78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81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732642BF-DB40-4265-A133-4095CA6E3E2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155067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82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7F813392-028E-4EB9-A82D-2F3768E5D4E9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156781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97</xdr:row>
      <xdr:rowOff>42862</xdr:rowOff>
    </xdr:from>
    <xdr:to>
      <xdr:col>15</xdr:col>
      <xdr:colOff>638175</xdr:colOff>
      <xdr:row>112</xdr:row>
      <xdr:rowOff>180975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C4E78465-C820-4653-B76A-B39FC5E0C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66</xdr:row>
      <xdr:rowOff>66673</xdr:rowOff>
    </xdr:from>
    <xdr:to>
      <xdr:col>11</xdr:col>
      <xdr:colOff>504824</xdr:colOff>
      <xdr:row>75</xdr:row>
      <xdr:rowOff>85724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28ED254-5C45-4904-BAD5-DE7C5E210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125</xdr:row>
      <xdr:rowOff>185737</xdr:rowOff>
    </xdr:from>
    <xdr:to>
      <xdr:col>13</xdr:col>
      <xdr:colOff>628650</xdr:colOff>
      <xdr:row>139</xdr:row>
      <xdr:rowOff>133350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1A3445E3-BE48-4554-A273-72EF4ACC0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127</xdr:row>
      <xdr:rowOff>76200</xdr:rowOff>
    </xdr:from>
    <xdr:ext cx="360045" cy="836930"/>
    <xdr:pic>
      <xdr:nvPicPr>
        <xdr:cNvPr id="14" name="Imagen 13">
          <a:extLst>
            <a:ext uri="{FF2B5EF4-FFF2-40B4-BE49-F238E27FC236}">
              <a16:creationId xmlns:a16="http://schemas.microsoft.com/office/drawing/2014/main" id="{9F66E640-C2BA-4CC5-B936-EE781C8FC72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242697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128</xdr:row>
      <xdr:rowOff>57150</xdr:rowOff>
    </xdr:from>
    <xdr:ext cx="315595" cy="665480"/>
    <xdr:pic>
      <xdr:nvPicPr>
        <xdr:cNvPr id="15" name="Imagen 14">
          <a:extLst>
            <a:ext uri="{FF2B5EF4-FFF2-40B4-BE49-F238E27FC236}">
              <a16:creationId xmlns:a16="http://schemas.microsoft.com/office/drawing/2014/main" id="{CA17DD26-E633-495C-8761-53E7FB3E81A3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244411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142</xdr:row>
      <xdr:rowOff>180976</xdr:rowOff>
    </xdr:from>
    <xdr:to>
      <xdr:col>15</xdr:col>
      <xdr:colOff>619125</xdr:colOff>
      <xdr:row>159</xdr:row>
      <xdr:rowOff>9526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DA72379F-8D2F-4F7C-9AEE-A1B4D6E35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192</xdr:row>
      <xdr:rowOff>19051</xdr:rowOff>
    </xdr:from>
    <xdr:to>
      <xdr:col>11</xdr:col>
      <xdr:colOff>533400</xdr:colOff>
      <xdr:row>203</xdr:row>
      <xdr:rowOff>152400</xdr:rowOff>
    </xdr:to>
    <xdr:graphicFrame macro="">
      <xdr:nvGraphicFramePr>
        <xdr:cNvPr id="17" name="Chart 2">
          <a:extLst>
            <a:ext uri="{FF2B5EF4-FFF2-40B4-BE49-F238E27FC236}">
              <a16:creationId xmlns:a16="http://schemas.microsoft.com/office/drawing/2014/main" id="{437F18C0-1DB2-4168-81C8-97307539A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208</xdr:row>
      <xdr:rowOff>33336</xdr:rowOff>
    </xdr:from>
    <xdr:to>
      <xdr:col>15</xdr:col>
      <xdr:colOff>257175</xdr:colOff>
      <xdr:row>228</xdr:row>
      <xdr:rowOff>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6B21AC37-3D5B-41B7-B873-850593C57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8</xdr:col>
      <xdr:colOff>66675</xdr:colOff>
      <xdr:row>14</xdr:row>
      <xdr:rowOff>179320</xdr:rowOff>
    </xdr:from>
    <xdr:ext cx="5124450" cy="2588934"/>
    <xdr:pic>
      <xdr:nvPicPr>
        <xdr:cNvPr id="19" name="Imagen 18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2846320"/>
          <a:ext cx="5124450" cy="2588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71713" y="93032"/>
          <a:ext cx="2447977" cy="67811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Oct)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63%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R230"/>
  <sheetViews>
    <sheetView showGridLines="0" tabSelected="1" view="pageBreakPreview" zoomScaleNormal="100" zoomScaleSheetLayoutView="100" workbookViewId="0">
      <selection activeCell="B5" sqref="B5"/>
    </sheetView>
  </sheetViews>
  <sheetFormatPr baseColWidth="10" defaultColWidth="11.42578125" defaultRowHeight="15" x14ac:dyDescent="0.25"/>
  <cols>
    <col min="1" max="1" width="0.140625" style="4" customWidth="1"/>
    <col min="2" max="2" width="13.28515625" style="4" customWidth="1"/>
    <col min="3" max="3" width="8.85546875" style="6" customWidth="1"/>
    <col min="4" max="4" width="10.7109375" style="6" customWidth="1"/>
    <col min="5" max="5" width="11.85546875" style="6" customWidth="1"/>
    <col min="6" max="6" width="12.28515625" style="6" customWidth="1"/>
    <col min="7" max="7" width="10.7109375" style="4" customWidth="1"/>
    <col min="8" max="8" width="9.85546875" style="4" customWidth="1"/>
    <col min="9" max="9" width="12.140625" style="4" customWidth="1"/>
    <col min="10" max="10" width="7.140625" style="4" customWidth="1"/>
    <col min="11" max="11" width="11.28515625" style="4" customWidth="1"/>
    <col min="12" max="12" width="9.5703125" style="4" customWidth="1"/>
    <col min="13" max="13" width="10.5703125" style="4" customWidth="1"/>
    <col min="14" max="15" width="9.7109375" style="4" customWidth="1"/>
    <col min="16" max="16" width="10" style="4" customWidth="1"/>
    <col min="17" max="17" width="9.140625" style="5" hidden="1" customWidth="1"/>
    <col min="18" max="18" width="11.42578125" style="4" hidden="1" customWidth="1"/>
    <col min="19" max="16384" width="11.42578125" style="4"/>
  </cols>
  <sheetData>
    <row r="2" spans="2:17" ht="35.25" customHeight="1" x14ac:dyDescent="0.25"/>
    <row r="3" spans="2:17" customFormat="1" ht="33" customHeight="1" x14ac:dyDescent="0.35">
      <c r="B3" s="164" t="s">
        <v>133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29"/>
    </row>
    <row r="4" spans="2:17" customFormat="1" ht="23.25" customHeight="1" x14ac:dyDescent="0.25">
      <c r="B4" s="165" t="s">
        <v>134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28"/>
    </row>
    <row r="5" spans="2:17" s="104" customFormat="1" ht="18" customHeight="1" x14ac:dyDescent="0.25">
      <c r="B5" s="1" t="s">
        <v>132</v>
      </c>
      <c r="C5" s="3"/>
      <c r="D5" s="3"/>
      <c r="E5" s="3"/>
      <c r="F5" s="3"/>
      <c r="G5" s="3"/>
      <c r="H5" s="3"/>
      <c r="I5" s="3"/>
      <c r="J5" s="3"/>
      <c r="K5" s="2"/>
      <c r="L5" s="2"/>
      <c r="M5" s="2"/>
      <c r="N5" s="2"/>
      <c r="O5" s="2"/>
      <c r="P5" s="2"/>
      <c r="Q5" s="105"/>
    </row>
    <row r="6" spans="2:17" s="77" customFormat="1" ht="3" customHeight="1" x14ac:dyDescent="0.2">
      <c r="C6" s="127"/>
      <c r="D6" s="127"/>
      <c r="E6" s="127"/>
      <c r="F6" s="127"/>
      <c r="G6" s="126"/>
      <c r="H6" s="125"/>
      <c r="Q6" s="103"/>
    </row>
    <row r="7" spans="2:17" s="77" customFormat="1" ht="15" customHeight="1" thickBot="1" x14ac:dyDescent="0.25">
      <c r="B7" s="166" t="s">
        <v>131</v>
      </c>
      <c r="C7" s="166"/>
      <c r="D7" s="166"/>
      <c r="E7" s="166"/>
      <c r="F7" s="166"/>
      <c r="G7" s="124"/>
      <c r="H7" s="107"/>
      <c r="I7" s="123" t="s">
        <v>130</v>
      </c>
      <c r="J7" s="123"/>
      <c r="K7" s="123"/>
      <c r="L7" s="123"/>
      <c r="M7" s="123"/>
      <c r="N7" s="123"/>
      <c r="O7" s="123"/>
      <c r="P7" s="107"/>
      <c r="Q7" s="103"/>
    </row>
    <row r="8" spans="2:17" s="77" customFormat="1" ht="15" customHeight="1" thickBot="1" x14ac:dyDescent="0.25">
      <c r="B8" s="133" t="s">
        <v>17</v>
      </c>
      <c r="C8" s="133" t="s">
        <v>129</v>
      </c>
      <c r="D8" s="167" t="s">
        <v>128</v>
      </c>
      <c r="E8" s="167"/>
      <c r="F8" s="167"/>
      <c r="G8" s="133" t="s">
        <v>127</v>
      </c>
      <c r="H8" s="43"/>
      <c r="I8" s="168" t="s">
        <v>126</v>
      </c>
      <c r="J8" s="168"/>
      <c r="K8" s="168"/>
      <c r="L8" s="168"/>
      <c r="M8" s="141"/>
      <c r="N8" s="154" t="s">
        <v>125</v>
      </c>
      <c r="O8" s="154" t="s">
        <v>124</v>
      </c>
      <c r="P8" s="140" t="s">
        <v>123</v>
      </c>
      <c r="Q8" s="103"/>
    </row>
    <row r="9" spans="2:17" s="77" customFormat="1" ht="23.25" customHeight="1" x14ac:dyDescent="0.2">
      <c r="B9" s="133"/>
      <c r="C9" s="133"/>
      <c r="D9" s="122" t="s">
        <v>122</v>
      </c>
      <c r="E9" s="122" t="s">
        <v>121</v>
      </c>
      <c r="F9" s="122" t="s">
        <v>120</v>
      </c>
      <c r="G9" s="133"/>
      <c r="H9" s="43"/>
      <c r="I9" s="169"/>
      <c r="J9" s="169"/>
      <c r="K9" s="169"/>
      <c r="L9" s="169"/>
      <c r="M9" s="143"/>
      <c r="N9" s="155"/>
      <c r="O9" s="155"/>
      <c r="P9" s="142"/>
      <c r="Q9" s="103"/>
    </row>
    <row r="10" spans="2:17" s="77" customFormat="1" ht="15" customHeight="1" thickBot="1" x14ac:dyDescent="0.25">
      <c r="B10" s="51" t="s">
        <v>19</v>
      </c>
      <c r="C10" s="48">
        <f t="shared" ref="C10:C19" si="0">F10+G10</f>
        <v>143625</v>
      </c>
      <c r="D10" s="49">
        <v>9768</v>
      </c>
      <c r="E10" s="49">
        <v>102304</v>
      </c>
      <c r="F10" s="49">
        <f t="shared" ref="F10:F19" si="1">D10+E10</f>
        <v>112072</v>
      </c>
      <c r="G10" s="49">
        <v>31553</v>
      </c>
      <c r="H10" s="43"/>
      <c r="I10" s="170"/>
      <c r="J10" s="170"/>
      <c r="K10" s="170"/>
      <c r="L10" s="170"/>
      <c r="M10" s="145"/>
      <c r="N10" s="155"/>
      <c r="O10" s="155"/>
      <c r="P10" s="142"/>
      <c r="Q10" s="103"/>
    </row>
    <row r="11" spans="2:17" s="77" customFormat="1" ht="15" customHeight="1" x14ac:dyDescent="0.2">
      <c r="B11" s="51" t="s">
        <v>20</v>
      </c>
      <c r="C11" s="48">
        <f t="shared" si="0"/>
        <v>102690</v>
      </c>
      <c r="D11" s="49">
        <v>10054</v>
      </c>
      <c r="E11" s="49">
        <v>74174</v>
      </c>
      <c r="F11" s="49">
        <f t="shared" si="1"/>
        <v>84228</v>
      </c>
      <c r="G11" s="49">
        <v>18462</v>
      </c>
      <c r="H11" s="43"/>
      <c r="I11" s="140" t="s">
        <v>119</v>
      </c>
      <c r="J11" s="141"/>
      <c r="K11" s="146" t="s">
        <v>118</v>
      </c>
      <c r="L11" s="149" t="s">
        <v>117</v>
      </c>
      <c r="M11" s="150"/>
      <c r="N11" s="121">
        <v>60512</v>
      </c>
      <c r="O11" s="121">
        <v>98338</v>
      </c>
      <c r="P11" s="120">
        <f>(O11/N11)-1</f>
        <v>0.62509915388683246</v>
      </c>
      <c r="Q11" s="103"/>
    </row>
    <row r="12" spans="2:17" s="77" customFormat="1" ht="15" customHeight="1" x14ac:dyDescent="0.2">
      <c r="B12" s="51" t="s">
        <v>21</v>
      </c>
      <c r="C12" s="48">
        <f t="shared" si="0"/>
        <v>91399</v>
      </c>
      <c r="D12" s="49">
        <v>10992</v>
      </c>
      <c r="E12" s="49">
        <v>63905</v>
      </c>
      <c r="F12" s="49">
        <f t="shared" si="1"/>
        <v>74897</v>
      </c>
      <c r="G12" s="49">
        <v>16502</v>
      </c>
      <c r="H12" s="43"/>
      <c r="I12" s="142"/>
      <c r="J12" s="143"/>
      <c r="K12" s="147"/>
      <c r="L12" s="162" t="s">
        <v>116</v>
      </c>
      <c r="M12" s="163"/>
      <c r="N12" s="121">
        <v>827177</v>
      </c>
      <c r="O12" s="121">
        <v>560492</v>
      </c>
      <c r="P12" s="120">
        <f>(O12/N12)-1</f>
        <v>-0.32240379024078281</v>
      </c>
      <c r="Q12" s="103"/>
    </row>
    <row r="13" spans="2:17" s="77" customFormat="1" ht="15" customHeight="1" thickBot="1" x14ac:dyDescent="0.25">
      <c r="B13" s="51" t="s">
        <v>22</v>
      </c>
      <c r="C13" s="48">
        <f t="shared" si="0"/>
        <v>76865</v>
      </c>
      <c r="D13" s="49">
        <v>10274</v>
      </c>
      <c r="E13" s="49">
        <v>50561</v>
      </c>
      <c r="F13" s="49">
        <f t="shared" si="1"/>
        <v>60835</v>
      </c>
      <c r="G13" s="49">
        <v>16030</v>
      </c>
      <c r="H13" s="43"/>
      <c r="I13" s="142"/>
      <c r="J13" s="143"/>
      <c r="K13" s="148"/>
      <c r="L13" s="160" t="s">
        <v>115</v>
      </c>
      <c r="M13" s="161"/>
      <c r="N13" s="119">
        <f>N12+N11</f>
        <v>887689</v>
      </c>
      <c r="O13" s="119">
        <f>O12+O11</f>
        <v>658830</v>
      </c>
      <c r="P13" s="118">
        <f>(O13/N13)-1</f>
        <v>-0.25781439220267455</v>
      </c>
      <c r="Q13" s="103"/>
    </row>
    <row r="14" spans="2:17" s="77" customFormat="1" ht="15" customHeight="1" thickBot="1" x14ac:dyDescent="0.25">
      <c r="B14" s="51" t="s">
        <v>23</v>
      </c>
      <c r="C14" s="48">
        <f t="shared" si="0"/>
        <v>73645</v>
      </c>
      <c r="D14" s="49">
        <v>9863</v>
      </c>
      <c r="E14" s="49">
        <v>48690</v>
      </c>
      <c r="F14" s="49">
        <f t="shared" si="1"/>
        <v>58553</v>
      </c>
      <c r="G14" s="49">
        <v>15092</v>
      </c>
      <c r="H14" s="43"/>
      <c r="I14" s="142"/>
      <c r="J14" s="143"/>
      <c r="K14" s="156" t="s">
        <v>114</v>
      </c>
      <c r="L14" s="157"/>
      <c r="M14" s="157"/>
      <c r="N14" s="119">
        <v>146966</v>
      </c>
      <c r="O14" s="119">
        <v>171375</v>
      </c>
      <c r="P14" s="118">
        <f>(O14/N14)-1</f>
        <v>0.16608603350434792</v>
      </c>
      <c r="Q14" s="103"/>
    </row>
    <row r="15" spans="2:17" s="77" customFormat="1" ht="15" customHeight="1" thickBot="1" x14ac:dyDescent="0.25">
      <c r="B15" s="51" t="s">
        <v>24</v>
      </c>
      <c r="C15" s="48">
        <f t="shared" si="0"/>
        <v>70731</v>
      </c>
      <c r="D15" s="49">
        <v>10039</v>
      </c>
      <c r="E15" s="49">
        <v>46099</v>
      </c>
      <c r="F15" s="49">
        <f t="shared" si="1"/>
        <v>56138</v>
      </c>
      <c r="G15" s="49">
        <v>14593</v>
      </c>
      <c r="H15" s="43"/>
      <c r="I15" s="144"/>
      <c r="J15" s="145"/>
      <c r="K15" s="158" t="s">
        <v>1</v>
      </c>
      <c r="L15" s="159"/>
      <c r="M15" s="159"/>
      <c r="N15" s="117">
        <f>N13+N14</f>
        <v>1034655</v>
      </c>
      <c r="O15" s="117">
        <f>O13+O14</f>
        <v>830205</v>
      </c>
      <c r="P15" s="116">
        <f>(O15/N15)-1</f>
        <v>-0.19760209925047478</v>
      </c>
      <c r="Q15" s="103"/>
    </row>
    <row r="16" spans="2:17" s="77" customFormat="1" ht="15" customHeight="1" x14ac:dyDescent="0.2">
      <c r="B16" s="51" t="s">
        <v>25</v>
      </c>
      <c r="C16" s="48">
        <f t="shared" si="0"/>
        <v>67645</v>
      </c>
      <c r="D16" s="49">
        <v>9259</v>
      </c>
      <c r="E16" s="49">
        <v>43333</v>
      </c>
      <c r="F16" s="49">
        <f t="shared" si="1"/>
        <v>52592</v>
      </c>
      <c r="G16" s="49">
        <v>15053</v>
      </c>
      <c r="H16" s="43"/>
      <c r="I16" s="107"/>
      <c r="J16" s="107"/>
      <c r="K16" s="107"/>
      <c r="L16" s="107"/>
      <c r="M16" s="107"/>
      <c r="N16" s="107"/>
      <c r="O16" s="107"/>
      <c r="P16" s="107"/>
      <c r="Q16" s="103"/>
    </row>
    <row r="17" spans="2:17" s="77" customFormat="1" ht="15" customHeight="1" x14ac:dyDescent="0.2">
      <c r="B17" s="51" t="s">
        <v>26</v>
      </c>
      <c r="C17" s="48">
        <f t="shared" si="0"/>
        <v>69184</v>
      </c>
      <c r="D17" s="49">
        <v>9212</v>
      </c>
      <c r="E17" s="49">
        <v>45573</v>
      </c>
      <c r="F17" s="49">
        <f t="shared" si="1"/>
        <v>54785</v>
      </c>
      <c r="G17" s="49">
        <v>14399</v>
      </c>
      <c r="H17" s="43"/>
      <c r="I17" s="107"/>
      <c r="J17" s="107"/>
      <c r="K17" s="107"/>
      <c r="L17" s="107"/>
      <c r="M17" s="107"/>
      <c r="N17" s="107"/>
      <c r="O17" s="107"/>
      <c r="P17" s="107"/>
      <c r="Q17" s="103"/>
    </row>
    <row r="18" spans="2:17" s="77" customFormat="1" ht="15" customHeight="1" x14ac:dyDescent="0.2">
      <c r="B18" s="51" t="s">
        <v>59</v>
      </c>
      <c r="C18" s="48">
        <f t="shared" si="0"/>
        <v>66512</v>
      </c>
      <c r="D18" s="49">
        <v>9624</v>
      </c>
      <c r="E18" s="49">
        <v>44045</v>
      </c>
      <c r="F18" s="49">
        <f t="shared" si="1"/>
        <v>53669</v>
      </c>
      <c r="G18" s="49">
        <v>12843</v>
      </c>
      <c r="H18" s="43"/>
      <c r="I18" s="107"/>
      <c r="J18" s="107"/>
      <c r="K18" s="107"/>
      <c r="L18" s="107"/>
      <c r="M18" s="107"/>
      <c r="N18" s="115"/>
      <c r="O18" s="107"/>
      <c r="P18" s="107"/>
      <c r="Q18" s="103"/>
    </row>
    <row r="19" spans="2:17" s="77" customFormat="1" ht="15" customHeight="1" x14ac:dyDescent="0.2">
      <c r="B19" s="51" t="s">
        <v>28</v>
      </c>
      <c r="C19" s="48">
        <f t="shared" si="0"/>
        <v>67909</v>
      </c>
      <c r="D19" s="49">
        <v>9253</v>
      </c>
      <c r="E19" s="49">
        <v>41808</v>
      </c>
      <c r="F19" s="49">
        <f t="shared" si="1"/>
        <v>51061</v>
      </c>
      <c r="G19" s="49">
        <v>16848</v>
      </c>
      <c r="H19" s="43"/>
      <c r="I19" s="107"/>
      <c r="J19" s="107"/>
      <c r="K19" s="107"/>
      <c r="L19" s="107"/>
      <c r="M19" s="107"/>
      <c r="N19" s="107"/>
      <c r="O19" s="115"/>
      <c r="P19" s="107"/>
      <c r="Q19" s="103"/>
    </row>
    <row r="20" spans="2:17" s="77" customFormat="1" ht="15" customHeight="1" x14ac:dyDescent="0.2">
      <c r="B20" s="51" t="s">
        <v>29</v>
      </c>
      <c r="C20" s="48"/>
      <c r="D20" s="49"/>
      <c r="E20" s="49"/>
      <c r="F20" s="49"/>
      <c r="G20" s="49"/>
      <c r="H20" s="43"/>
      <c r="I20" s="107"/>
      <c r="J20" s="107"/>
      <c r="K20" s="107"/>
      <c r="L20" s="107"/>
      <c r="M20" s="107"/>
      <c r="N20" s="107"/>
      <c r="O20" s="107"/>
      <c r="P20" s="107"/>
      <c r="Q20" s="103"/>
    </row>
    <row r="21" spans="2:17" s="77" customFormat="1" ht="15" customHeight="1" thickBot="1" x14ac:dyDescent="0.25">
      <c r="B21" s="51" t="s">
        <v>30</v>
      </c>
      <c r="C21" s="48"/>
      <c r="D21" s="49"/>
      <c r="E21" s="49"/>
      <c r="F21" s="49"/>
      <c r="G21" s="49"/>
      <c r="H21" s="43"/>
      <c r="I21" s="107"/>
      <c r="J21" s="107"/>
      <c r="K21" s="107"/>
      <c r="L21" s="107"/>
      <c r="M21" s="107"/>
      <c r="N21" s="107"/>
      <c r="O21" s="107"/>
      <c r="P21" s="107"/>
      <c r="Q21" s="103"/>
    </row>
    <row r="22" spans="2:17" s="77" customFormat="1" ht="15" customHeight="1" x14ac:dyDescent="0.2">
      <c r="B22" s="46" t="s">
        <v>1</v>
      </c>
      <c r="C22" s="45">
        <f>SUM(C10:C21)</f>
        <v>830205</v>
      </c>
      <c r="D22" s="114">
        <f>SUM(D10:D21)</f>
        <v>98338</v>
      </c>
      <c r="E22" s="113">
        <f>SUM(E10:E21)</f>
        <v>560492</v>
      </c>
      <c r="F22" s="112">
        <f>SUM(F10:F21)</f>
        <v>658830</v>
      </c>
      <c r="G22" s="45">
        <f>SUM(G10:G21)</f>
        <v>171375</v>
      </c>
      <c r="H22" s="43"/>
      <c r="I22" s="107"/>
      <c r="J22" s="107"/>
      <c r="K22" s="107"/>
      <c r="L22" s="107"/>
      <c r="M22" s="107"/>
      <c r="N22" s="107"/>
      <c r="O22" s="107"/>
      <c r="P22" s="107"/>
      <c r="Q22" s="103"/>
    </row>
    <row r="23" spans="2:17" s="77" customFormat="1" ht="15" customHeight="1" thickBot="1" x14ac:dyDescent="0.25">
      <c r="B23" s="62" t="s">
        <v>72</v>
      </c>
      <c r="C23" s="68">
        <f>SUM(F23+G23)</f>
        <v>1</v>
      </c>
      <c r="D23" s="111">
        <f>D22/F22</f>
        <v>0.14926156975243993</v>
      </c>
      <c r="E23" s="110">
        <f>E22/F22</f>
        <v>0.85073843024756002</v>
      </c>
      <c r="F23" s="109">
        <f>F22/C22</f>
        <v>0.79357508085352413</v>
      </c>
      <c r="G23" s="108">
        <f>G22/C22</f>
        <v>0.20642491914647587</v>
      </c>
      <c r="H23" s="43"/>
      <c r="I23" s="107"/>
      <c r="J23" s="107"/>
      <c r="K23" s="107"/>
      <c r="L23" s="107"/>
      <c r="M23" s="107"/>
      <c r="N23" s="107"/>
      <c r="O23" s="107"/>
      <c r="P23" s="107"/>
      <c r="Q23" s="103"/>
    </row>
    <row r="24" spans="2:17" s="77" customFormat="1" ht="15" customHeight="1" x14ac:dyDescent="0.2">
      <c r="B24" s="83"/>
      <c r="C24" s="49"/>
      <c r="D24" s="60"/>
      <c r="E24" s="60"/>
      <c r="F24" s="47"/>
      <c r="G24" s="47"/>
      <c r="H24" s="43"/>
      <c r="I24" s="107"/>
      <c r="J24" s="107"/>
      <c r="K24" s="107"/>
      <c r="L24" s="107"/>
      <c r="M24" s="107"/>
      <c r="N24" s="107"/>
      <c r="O24" s="107"/>
      <c r="P24" s="107"/>
      <c r="Q24" s="103"/>
    </row>
    <row r="25" spans="2:17" s="77" customFormat="1" ht="15" customHeight="1" x14ac:dyDescent="0.2">
      <c r="B25" s="83"/>
      <c r="C25" s="49"/>
      <c r="D25" s="60"/>
      <c r="E25" s="60"/>
      <c r="F25" s="47"/>
      <c r="G25" s="47"/>
      <c r="H25" s="43"/>
      <c r="I25" s="107"/>
      <c r="J25" s="107"/>
      <c r="K25" s="107"/>
      <c r="L25" s="107"/>
      <c r="M25" s="107"/>
      <c r="N25" s="107"/>
      <c r="O25" s="107"/>
      <c r="P25" s="107"/>
      <c r="Q25" s="103"/>
    </row>
    <row r="26" spans="2:17" s="77" customFormat="1" ht="15" customHeight="1" x14ac:dyDescent="0.2">
      <c r="B26" s="83"/>
      <c r="C26" s="49"/>
      <c r="D26" s="60"/>
      <c r="E26" s="60"/>
      <c r="F26" s="47"/>
      <c r="G26" s="47"/>
      <c r="H26" s="43"/>
      <c r="I26" s="107"/>
      <c r="J26" s="107"/>
      <c r="K26" s="107"/>
      <c r="L26" s="107"/>
      <c r="M26" s="107"/>
      <c r="N26" s="107"/>
      <c r="O26" s="107"/>
      <c r="P26" s="107"/>
      <c r="Q26" s="103"/>
    </row>
    <row r="27" spans="2:17" s="77" customFormat="1" ht="13.5" customHeight="1" x14ac:dyDescent="0.2">
      <c r="C27" s="78"/>
      <c r="D27" s="78"/>
      <c r="E27" s="78"/>
      <c r="F27" s="78"/>
      <c r="Q27" s="103"/>
    </row>
    <row r="28" spans="2:17" s="77" customFormat="1" ht="13.5" customHeight="1" x14ac:dyDescent="0.2">
      <c r="B28" s="106" t="s">
        <v>113</v>
      </c>
      <c r="C28" s="78"/>
      <c r="D28" s="78"/>
      <c r="E28" s="78"/>
      <c r="F28" s="78"/>
      <c r="Q28" s="103"/>
    </row>
    <row r="29" spans="2:17" s="77" customFormat="1" ht="13.5" customHeight="1" x14ac:dyDescent="0.2">
      <c r="C29" s="78"/>
      <c r="D29" s="78"/>
      <c r="E29" s="78"/>
      <c r="F29" s="78"/>
      <c r="Q29" s="103"/>
    </row>
    <row r="30" spans="2:17" s="104" customFormat="1" ht="18.75" customHeight="1" x14ac:dyDescent="0.25">
      <c r="B30" s="1" t="s">
        <v>112</v>
      </c>
      <c r="C30" s="3"/>
      <c r="D30" s="3"/>
      <c r="E30" s="3"/>
      <c r="F30" s="3"/>
      <c r="G30" s="3"/>
      <c r="H30" s="3"/>
      <c r="I30" s="3"/>
      <c r="J30" s="3"/>
      <c r="K30" s="2"/>
      <c r="L30" s="2"/>
      <c r="M30" s="2"/>
      <c r="N30" s="2"/>
      <c r="O30" s="2"/>
      <c r="P30" s="2"/>
      <c r="Q30" s="105"/>
    </row>
    <row r="31" spans="2:17" s="77" customFormat="1" ht="4.5" customHeight="1" x14ac:dyDescent="0.2">
      <c r="C31" s="78"/>
      <c r="D31" s="78"/>
      <c r="E31" s="78"/>
      <c r="F31" s="78"/>
      <c r="Q31" s="103"/>
    </row>
    <row r="32" spans="2:17" s="59" customFormat="1" ht="15" customHeight="1" thickBot="1" x14ac:dyDescent="0.25">
      <c r="B32" s="152" t="s">
        <v>111</v>
      </c>
      <c r="C32" s="152"/>
      <c r="D32" s="152"/>
      <c r="E32" s="152"/>
      <c r="F32" s="152"/>
      <c r="G32" s="152"/>
      <c r="H32" s="52"/>
      <c r="I32" s="76"/>
      <c r="J32" s="76"/>
    </row>
    <row r="33" spans="2:16" s="59" customFormat="1" ht="15" customHeight="1" thickTop="1" x14ac:dyDescent="0.2">
      <c r="B33" s="54" t="s">
        <v>17</v>
      </c>
      <c r="C33" s="54" t="s">
        <v>2</v>
      </c>
      <c r="D33" s="54" t="s">
        <v>3</v>
      </c>
      <c r="E33" s="54" t="s">
        <v>1</v>
      </c>
      <c r="F33" s="75" t="s">
        <v>58</v>
      </c>
      <c r="H33" s="65"/>
    </row>
    <row r="34" spans="2:16" s="59" customFormat="1" ht="15" customHeight="1" x14ac:dyDescent="0.2">
      <c r="B34" s="51" t="s">
        <v>19</v>
      </c>
      <c r="C34" s="50">
        <v>8065</v>
      </c>
      <c r="D34" s="49">
        <v>1703</v>
      </c>
      <c r="E34" s="64">
        <f t="shared" ref="E34:E43" si="2">C34+D34</f>
        <v>9768</v>
      </c>
      <c r="F34" s="74" t="s">
        <v>88</v>
      </c>
      <c r="H34" s="47"/>
    </row>
    <row r="35" spans="2:16" s="59" customFormat="1" ht="15" customHeight="1" x14ac:dyDescent="0.2">
      <c r="B35" s="51" t="s">
        <v>20</v>
      </c>
      <c r="C35" s="50">
        <v>8313</v>
      </c>
      <c r="D35" s="49">
        <v>1741</v>
      </c>
      <c r="E35" s="64">
        <f t="shared" si="2"/>
        <v>10054</v>
      </c>
      <c r="F35" s="72">
        <f t="shared" ref="F35:F43" si="3">+(E35-E34)/E34</f>
        <v>2.9279279279279279E-2</v>
      </c>
      <c r="H35" s="47"/>
    </row>
    <row r="36" spans="2:16" s="59" customFormat="1" ht="15" customHeight="1" x14ac:dyDescent="0.2">
      <c r="B36" s="51" t="s">
        <v>21</v>
      </c>
      <c r="C36" s="50">
        <v>8881</v>
      </c>
      <c r="D36" s="49">
        <v>2111</v>
      </c>
      <c r="E36" s="64">
        <f t="shared" si="2"/>
        <v>10992</v>
      </c>
      <c r="F36" s="72">
        <f t="shared" si="3"/>
        <v>9.3296200517207079E-2</v>
      </c>
      <c r="H36" s="47"/>
    </row>
    <row r="37" spans="2:16" s="59" customFormat="1" ht="15" customHeight="1" x14ac:dyDescent="0.2">
      <c r="B37" s="51" t="s">
        <v>22</v>
      </c>
      <c r="C37" s="50">
        <v>8395</v>
      </c>
      <c r="D37" s="49">
        <v>1879</v>
      </c>
      <c r="E37" s="64">
        <f t="shared" si="2"/>
        <v>10274</v>
      </c>
      <c r="F37" s="72">
        <f t="shared" si="3"/>
        <v>-6.5320232896652106E-2</v>
      </c>
      <c r="H37" s="47"/>
    </row>
    <row r="38" spans="2:16" s="59" customFormat="1" ht="15" customHeight="1" x14ac:dyDescent="0.2">
      <c r="B38" s="51" t="s">
        <v>23</v>
      </c>
      <c r="C38" s="50">
        <v>7962</v>
      </c>
      <c r="D38" s="49">
        <v>1901</v>
      </c>
      <c r="E38" s="64">
        <f t="shared" si="2"/>
        <v>9863</v>
      </c>
      <c r="F38" s="72">
        <f t="shared" si="3"/>
        <v>-4.0003893322951137E-2</v>
      </c>
      <c r="H38" s="47"/>
    </row>
    <row r="39" spans="2:16" s="59" customFormat="1" ht="15" customHeight="1" x14ac:dyDescent="0.2">
      <c r="B39" s="51" t="s">
        <v>24</v>
      </c>
      <c r="C39" s="49">
        <v>8161</v>
      </c>
      <c r="D39" s="49">
        <v>1878</v>
      </c>
      <c r="E39" s="64">
        <f t="shared" si="2"/>
        <v>10039</v>
      </c>
      <c r="F39" s="72">
        <f t="shared" si="3"/>
        <v>1.7844469228429485E-2</v>
      </c>
      <c r="H39" s="47"/>
      <c r="O39" s="73" t="s">
        <v>2</v>
      </c>
      <c r="P39" s="73" t="s">
        <v>3</v>
      </c>
    </row>
    <row r="40" spans="2:16" s="59" customFormat="1" ht="15" customHeight="1" x14ac:dyDescent="0.2">
      <c r="B40" s="51" t="s">
        <v>25</v>
      </c>
      <c r="C40" s="49">
        <v>7512</v>
      </c>
      <c r="D40" s="49">
        <v>1747</v>
      </c>
      <c r="E40" s="64">
        <f t="shared" si="2"/>
        <v>9259</v>
      </c>
      <c r="F40" s="72">
        <f t="shared" si="3"/>
        <v>-7.7696981771092744E-2</v>
      </c>
      <c r="H40" s="47"/>
      <c r="O40" s="136">
        <f>C47</f>
        <v>0.81522910777115665</v>
      </c>
      <c r="P40" s="136">
        <f>D47</f>
        <v>0.18477089222884338</v>
      </c>
    </row>
    <row r="41" spans="2:16" s="59" customFormat="1" ht="15" customHeight="1" x14ac:dyDescent="0.2">
      <c r="B41" s="51" t="s">
        <v>26</v>
      </c>
      <c r="C41" s="49">
        <v>7480</v>
      </c>
      <c r="D41" s="49">
        <v>1732</v>
      </c>
      <c r="E41" s="64">
        <f t="shared" si="2"/>
        <v>9212</v>
      </c>
      <c r="F41" s="72">
        <f t="shared" si="3"/>
        <v>-5.076142131979695E-3</v>
      </c>
      <c r="H41" s="47"/>
      <c r="O41" s="136"/>
      <c r="P41" s="151"/>
    </row>
    <row r="42" spans="2:16" s="59" customFormat="1" ht="15" customHeight="1" x14ac:dyDescent="0.2">
      <c r="B42" s="51" t="s">
        <v>59</v>
      </c>
      <c r="C42" s="49">
        <v>7741</v>
      </c>
      <c r="D42" s="49">
        <v>1883</v>
      </c>
      <c r="E42" s="64">
        <f t="shared" si="2"/>
        <v>9624</v>
      </c>
      <c r="F42" s="72">
        <f t="shared" si="3"/>
        <v>4.4724272687798522E-2</v>
      </c>
      <c r="H42" s="47"/>
    </row>
    <row r="43" spans="2:16" s="59" customFormat="1" ht="15" customHeight="1" x14ac:dyDescent="0.2">
      <c r="B43" s="51" t="s">
        <v>28</v>
      </c>
      <c r="C43" s="49">
        <v>7658</v>
      </c>
      <c r="D43" s="49">
        <v>1595</v>
      </c>
      <c r="E43" s="64">
        <f t="shared" si="2"/>
        <v>9253</v>
      </c>
      <c r="F43" s="72">
        <f t="shared" si="3"/>
        <v>-3.8549459684123023E-2</v>
      </c>
      <c r="H43" s="47"/>
    </row>
    <row r="44" spans="2:16" s="59" customFormat="1" ht="15" customHeight="1" x14ac:dyDescent="0.2">
      <c r="B44" s="51" t="s">
        <v>29</v>
      </c>
      <c r="C44" s="50"/>
      <c r="D44" s="49"/>
      <c r="E44" s="64"/>
      <c r="F44" s="72"/>
      <c r="H44" s="71"/>
    </row>
    <row r="45" spans="2:16" s="59" customFormat="1" ht="15" customHeight="1" thickBot="1" x14ac:dyDescent="0.25">
      <c r="B45" s="51" t="s">
        <v>30</v>
      </c>
      <c r="C45" s="50"/>
      <c r="D45" s="49"/>
      <c r="E45" s="64"/>
      <c r="F45" s="70"/>
    </row>
    <row r="46" spans="2:16" s="59" customFormat="1" ht="15" customHeight="1" thickTop="1" x14ac:dyDescent="0.2">
      <c r="B46" s="46" t="s">
        <v>1</v>
      </c>
      <c r="C46" s="45">
        <f>SUM(C34:C45)</f>
        <v>80168</v>
      </c>
      <c r="D46" s="45">
        <f>SUM(D34:D45)</f>
        <v>18170</v>
      </c>
      <c r="E46" s="45">
        <f>SUM(E34:E45)</f>
        <v>98338</v>
      </c>
      <c r="F46" s="63"/>
      <c r="H46" s="69"/>
      <c r="I46" s="69"/>
      <c r="J46" s="69"/>
      <c r="K46" s="69"/>
      <c r="L46" s="69"/>
    </row>
    <row r="47" spans="2:16" s="59" customFormat="1" ht="15" customHeight="1" x14ac:dyDescent="0.2">
      <c r="B47" s="62" t="s">
        <v>72</v>
      </c>
      <c r="C47" s="102">
        <f>+C46/E46</f>
        <v>0.81522910777115665</v>
      </c>
      <c r="D47" s="102">
        <f>D46/E46</f>
        <v>0.18477089222884338</v>
      </c>
      <c r="E47" s="68">
        <f>E46/E46</f>
        <v>1</v>
      </c>
      <c r="F47" s="67"/>
      <c r="H47" s="65"/>
      <c r="I47" s="65"/>
      <c r="J47" s="65"/>
      <c r="K47" s="65"/>
      <c r="L47" s="65"/>
    </row>
    <row r="48" spans="2:16" s="96" customFormat="1" ht="15" customHeight="1" x14ac:dyDescent="0.2">
      <c r="B48" s="101"/>
      <c r="C48" s="100"/>
      <c r="D48" s="100"/>
      <c r="E48" s="99"/>
      <c r="F48" s="98"/>
      <c r="H48" s="97"/>
      <c r="I48" s="97"/>
      <c r="J48" s="97"/>
      <c r="K48" s="97"/>
      <c r="L48" s="97"/>
    </row>
    <row r="49" spans="2:12" s="59" customFormat="1" ht="8.25" customHeight="1" x14ac:dyDescent="0.2">
      <c r="B49" s="51"/>
      <c r="C49" s="95"/>
      <c r="D49" s="49"/>
      <c r="E49" s="49"/>
      <c r="F49" s="49"/>
      <c r="G49" s="49"/>
      <c r="H49" s="49"/>
      <c r="I49" s="49"/>
      <c r="J49" s="49"/>
      <c r="K49" s="64"/>
      <c r="L49" s="64"/>
    </row>
    <row r="50" spans="2:12" s="59" customFormat="1" ht="15" customHeight="1" x14ac:dyDescent="0.2">
      <c r="B50" s="53" t="s">
        <v>110</v>
      </c>
      <c r="C50" s="53"/>
      <c r="D50" s="53"/>
      <c r="E50" s="53"/>
      <c r="F50" s="53"/>
      <c r="G50" s="49"/>
      <c r="H50" s="49"/>
      <c r="I50" s="49"/>
      <c r="J50" s="49"/>
      <c r="K50" s="64"/>
      <c r="L50" s="64"/>
    </row>
    <row r="51" spans="2:12" s="59" customFormat="1" ht="23.25" customHeight="1" x14ac:dyDescent="0.2">
      <c r="B51" s="133" t="s">
        <v>17</v>
      </c>
      <c r="C51" s="54" t="s">
        <v>86</v>
      </c>
      <c r="D51" s="54" t="s">
        <v>85</v>
      </c>
      <c r="E51" s="54" t="s">
        <v>18</v>
      </c>
      <c r="F51" s="54" t="s">
        <v>84</v>
      </c>
      <c r="G51" s="54" t="s">
        <v>83</v>
      </c>
      <c r="H51" s="54" t="s">
        <v>82</v>
      </c>
      <c r="I51" s="54" t="s">
        <v>81</v>
      </c>
      <c r="J51" s="133" t="s">
        <v>80</v>
      </c>
      <c r="K51" s="133" t="s">
        <v>1</v>
      </c>
      <c r="L51" s="65"/>
    </row>
    <row r="52" spans="2:12" s="59" customFormat="1" ht="13.5" customHeight="1" x14ac:dyDescent="0.2">
      <c r="B52" s="133"/>
      <c r="C52" s="66" t="s">
        <v>79</v>
      </c>
      <c r="D52" s="66" t="s">
        <v>78</v>
      </c>
      <c r="E52" s="66" t="s">
        <v>77</v>
      </c>
      <c r="F52" s="66" t="s">
        <v>76</v>
      </c>
      <c r="G52" s="66" t="s">
        <v>75</v>
      </c>
      <c r="H52" s="66" t="s">
        <v>74</v>
      </c>
      <c r="I52" s="66" t="s">
        <v>73</v>
      </c>
      <c r="J52" s="133"/>
      <c r="K52" s="133"/>
      <c r="L52" s="65"/>
    </row>
    <row r="53" spans="2:12" s="59" customFormat="1" ht="15" customHeight="1" x14ac:dyDescent="0.2">
      <c r="B53" s="51" t="s">
        <v>19</v>
      </c>
      <c r="C53" s="50">
        <v>0</v>
      </c>
      <c r="D53" s="49">
        <v>19</v>
      </c>
      <c r="E53" s="49">
        <v>48</v>
      </c>
      <c r="F53" s="49">
        <v>142</v>
      </c>
      <c r="G53" s="49">
        <v>1933</v>
      </c>
      <c r="H53" s="49">
        <v>5273</v>
      </c>
      <c r="I53" s="49">
        <v>352</v>
      </c>
      <c r="J53" s="49">
        <v>2001</v>
      </c>
      <c r="K53" s="64">
        <f t="shared" ref="K53:K62" si="4">SUM(C53:J53)</f>
        <v>9768</v>
      </c>
      <c r="L53" s="64"/>
    </row>
    <row r="54" spans="2:12" s="59" customFormat="1" ht="15" customHeight="1" x14ac:dyDescent="0.2">
      <c r="B54" s="51" t="s">
        <v>20</v>
      </c>
      <c r="C54" s="50">
        <v>0</v>
      </c>
      <c r="D54" s="49">
        <v>13</v>
      </c>
      <c r="E54" s="49">
        <v>50</v>
      </c>
      <c r="F54" s="49">
        <v>125</v>
      </c>
      <c r="G54" s="49">
        <v>2017</v>
      </c>
      <c r="H54" s="49">
        <v>5349</v>
      </c>
      <c r="I54" s="49">
        <v>355</v>
      </c>
      <c r="J54" s="49">
        <v>2145</v>
      </c>
      <c r="K54" s="64">
        <f t="shared" si="4"/>
        <v>10054</v>
      </c>
      <c r="L54" s="64"/>
    </row>
    <row r="55" spans="2:12" s="59" customFormat="1" ht="15" customHeight="1" x14ac:dyDescent="0.2">
      <c r="B55" s="51" t="s">
        <v>21</v>
      </c>
      <c r="C55" s="50">
        <v>0</v>
      </c>
      <c r="D55" s="49">
        <v>13</v>
      </c>
      <c r="E55" s="49">
        <v>58</v>
      </c>
      <c r="F55" s="49">
        <v>144</v>
      </c>
      <c r="G55" s="49">
        <v>2034</v>
      </c>
      <c r="H55" s="49">
        <v>6052</v>
      </c>
      <c r="I55" s="49">
        <v>388</v>
      </c>
      <c r="J55" s="49">
        <v>2303</v>
      </c>
      <c r="K55" s="64">
        <f t="shared" si="4"/>
        <v>10992</v>
      </c>
      <c r="L55" s="64"/>
    </row>
    <row r="56" spans="2:12" s="59" customFormat="1" ht="15" customHeight="1" x14ac:dyDescent="0.2">
      <c r="B56" s="51" t="s">
        <v>22</v>
      </c>
      <c r="C56" s="50">
        <v>0</v>
      </c>
      <c r="D56" s="49">
        <v>19</v>
      </c>
      <c r="E56" s="49">
        <v>38</v>
      </c>
      <c r="F56" s="49">
        <v>107</v>
      </c>
      <c r="G56" s="49">
        <v>1844</v>
      </c>
      <c r="H56" s="49">
        <v>5670</v>
      </c>
      <c r="I56" s="49">
        <v>345</v>
      </c>
      <c r="J56" s="49">
        <v>2251</v>
      </c>
      <c r="K56" s="64">
        <f t="shared" si="4"/>
        <v>10274</v>
      </c>
      <c r="L56" s="64"/>
    </row>
    <row r="57" spans="2:12" s="59" customFormat="1" ht="15" customHeight="1" x14ac:dyDescent="0.2">
      <c r="B57" s="51" t="s">
        <v>23</v>
      </c>
      <c r="C57" s="50">
        <v>0</v>
      </c>
      <c r="D57" s="49">
        <v>16</v>
      </c>
      <c r="E57" s="49">
        <v>34</v>
      </c>
      <c r="F57" s="49">
        <v>120</v>
      </c>
      <c r="G57" s="49">
        <v>1829</v>
      </c>
      <c r="H57" s="49">
        <v>5261</v>
      </c>
      <c r="I57" s="49">
        <v>305</v>
      </c>
      <c r="J57" s="49">
        <v>2298</v>
      </c>
      <c r="K57" s="64">
        <f t="shared" si="4"/>
        <v>9863</v>
      </c>
      <c r="L57" s="64"/>
    </row>
    <row r="58" spans="2:12" s="59" customFormat="1" ht="15" customHeight="1" x14ac:dyDescent="0.2">
      <c r="B58" s="51" t="s">
        <v>24</v>
      </c>
      <c r="C58" s="50">
        <v>0</v>
      </c>
      <c r="D58" s="49">
        <v>16</v>
      </c>
      <c r="E58" s="49">
        <v>58</v>
      </c>
      <c r="F58" s="49">
        <v>108</v>
      </c>
      <c r="G58" s="49">
        <v>1759</v>
      </c>
      <c r="H58" s="49">
        <v>5529</v>
      </c>
      <c r="I58" s="49">
        <v>312</v>
      </c>
      <c r="J58" s="49">
        <v>2257</v>
      </c>
      <c r="K58" s="64">
        <f t="shared" si="4"/>
        <v>10039</v>
      </c>
      <c r="L58" s="64"/>
    </row>
    <row r="59" spans="2:12" s="59" customFormat="1" ht="15" customHeight="1" x14ac:dyDescent="0.2">
      <c r="B59" s="51" t="s">
        <v>25</v>
      </c>
      <c r="C59" s="50">
        <v>0</v>
      </c>
      <c r="D59" s="49">
        <v>7</v>
      </c>
      <c r="E59" s="49">
        <v>89</v>
      </c>
      <c r="F59" s="49">
        <v>109</v>
      </c>
      <c r="G59" s="49">
        <v>1734</v>
      </c>
      <c r="H59" s="49">
        <v>5020</v>
      </c>
      <c r="I59" s="49">
        <v>343</v>
      </c>
      <c r="J59" s="49">
        <v>1957</v>
      </c>
      <c r="K59" s="64">
        <f t="shared" si="4"/>
        <v>9259</v>
      </c>
      <c r="L59" s="64"/>
    </row>
    <row r="60" spans="2:12" s="59" customFormat="1" ht="15" customHeight="1" x14ac:dyDescent="0.2">
      <c r="B60" s="51" t="s">
        <v>26</v>
      </c>
      <c r="C60" s="50">
        <v>0</v>
      </c>
      <c r="D60" s="49">
        <v>11</v>
      </c>
      <c r="E60" s="49">
        <v>44</v>
      </c>
      <c r="F60" s="49">
        <v>94</v>
      </c>
      <c r="G60" s="49">
        <v>1603</v>
      </c>
      <c r="H60" s="49">
        <v>5068</v>
      </c>
      <c r="I60" s="49">
        <v>346</v>
      </c>
      <c r="J60" s="49">
        <v>2046</v>
      </c>
      <c r="K60" s="64">
        <f t="shared" si="4"/>
        <v>9212</v>
      </c>
      <c r="L60" s="64"/>
    </row>
    <row r="61" spans="2:12" s="59" customFormat="1" ht="15" customHeight="1" x14ac:dyDescent="0.2">
      <c r="B61" s="51" t="s">
        <v>59</v>
      </c>
      <c r="C61" s="50">
        <v>0</v>
      </c>
      <c r="D61" s="49">
        <v>20</v>
      </c>
      <c r="E61" s="49">
        <v>51</v>
      </c>
      <c r="F61" s="49">
        <v>108</v>
      </c>
      <c r="G61" s="49">
        <v>1653</v>
      </c>
      <c r="H61" s="49">
        <v>5305</v>
      </c>
      <c r="I61" s="49">
        <v>354</v>
      </c>
      <c r="J61" s="49">
        <v>2133</v>
      </c>
      <c r="K61" s="64">
        <f t="shared" si="4"/>
        <v>9624</v>
      </c>
      <c r="L61" s="64"/>
    </row>
    <row r="62" spans="2:12" s="59" customFormat="1" ht="15" customHeight="1" x14ac:dyDescent="0.2">
      <c r="B62" s="51" t="s">
        <v>28</v>
      </c>
      <c r="C62" s="50">
        <v>0</v>
      </c>
      <c r="D62" s="49">
        <v>2</v>
      </c>
      <c r="E62" s="49">
        <v>29</v>
      </c>
      <c r="F62" s="49">
        <v>109</v>
      </c>
      <c r="G62" s="49">
        <v>1631</v>
      </c>
      <c r="H62" s="49">
        <v>5074</v>
      </c>
      <c r="I62" s="49">
        <v>309</v>
      </c>
      <c r="J62" s="49">
        <v>2099</v>
      </c>
      <c r="K62" s="64">
        <f t="shared" si="4"/>
        <v>9253</v>
      </c>
      <c r="L62" s="64"/>
    </row>
    <row r="63" spans="2:12" s="59" customFormat="1" ht="15" customHeight="1" x14ac:dyDescent="0.2">
      <c r="B63" s="51" t="s">
        <v>29</v>
      </c>
      <c r="C63" s="50"/>
      <c r="D63" s="49"/>
      <c r="E63" s="49"/>
      <c r="F63" s="49"/>
      <c r="G63" s="49"/>
      <c r="H63" s="49"/>
      <c r="I63" s="49"/>
      <c r="J63" s="49"/>
      <c r="K63" s="64"/>
      <c r="L63" s="64"/>
    </row>
    <row r="64" spans="2:12" s="59" customFormat="1" ht="15" customHeight="1" x14ac:dyDescent="0.2">
      <c r="B64" s="51" t="s">
        <v>30</v>
      </c>
      <c r="C64" s="50"/>
      <c r="D64" s="49"/>
      <c r="E64" s="49"/>
      <c r="F64" s="49"/>
      <c r="G64" s="49"/>
      <c r="H64" s="49"/>
      <c r="I64" s="49"/>
      <c r="J64" s="49"/>
      <c r="K64" s="64"/>
      <c r="L64" s="64"/>
    </row>
    <row r="65" spans="2:17" s="59" customFormat="1" ht="15" customHeight="1" x14ac:dyDescent="0.2">
      <c r="B65" s="46" t="s">
        <v>1</v>
      </c>
      <c r="C65" s="45">
        <f t="shared" ref="C65:K65" si="5">SUM(C53:C64)</f>
        <v>0</v>
      </c>
      <c r="D65" s="45">
        <f t="shared" si="5"/>
        <v>136</v>
      </c>
      <c r="E65" s="45">
        <f t="shared" si="5"/>
        <v>499</v>
      </c>
      <c r="F65" s="45">
        <f t="shared" si="5"/>
        <v>1166</v>
      </c>
      <c r="G65" s="45">
        <f t="shared" si="5"/>
        <v>18037</v>
      </c>
      <c r="H65" s="45">
        <f t="shared" si="5"/>
        <v>53601</v>
      </c>
      <c r="I65" s="45">
        <f t="shared" si="5"/>
        <v>3409</v>
      </c>
      <c r="J65" s="45">
        <f t="shared" si="5"/>
        <v>21490</v>
      </c>
      <c r="K65" s="45">
        <f t="shared" si="5"/>
        <v>98338</v>
      </c>
      <c r="L65" s="63"/>
      <c r="N65" s="58"/>
      <c r="O65" s="57"/>
      <c r="P65" s="56"/>
      <c r="Q65" s="93"/>
    </row>
    <row r="66" spans="2:17" s="59" customFormat="1" ht="15" customHeight="1" x14ac:dyDescent="0.2">
      <c r="B66" s="62" t="s">
        <v>72</v>
      </c>
      <c r="C66" s="61">
        <f t="shared" ref="C66:K66" si="6">C65/$K$65</f>
        <v>0</v>
      </c>
      <c r="D66" s="61">
        <f t="shared" si="6"/>
        <v>1.3829852142610182E-3</v>
      </c>
      <c r="E66" s="61">
        <f t="shared" si="6"/>
        <v>5.0743354552665295E-3</v>
      </c>
      <c r="F66" s="61">
        <f t="shared" si="6"/>
        <v>1.1857064410502553E-2</v>
      </c>
      <c r="G66" s="61">
        <f t="shared" si="6"/>
        <v>0.18341841404136752</v>
      </c>
      <c r="H66" s="61">
        <f t="shared" si="6"/>
        <v>0.5450690475706238</v>
      </c>
      <c r="I66" s="61">
        <f t="shared" si="6"/>
        <v>3.4666151436880961E-2</v>
      </c>
      <c r="J66" s="61">
        <f t="shared" si="6"/>
        <v>0.21853200187109764</v>
      </c>
      <c r="K66" s="61">
        <f t="shared" si="6"/>
        <v>1</v>
      </c>
      <c r="L66" s="60"/>
      <c r="N66" s="58"/>
      <c r="O66" s="57"/>
      <c r="P66" s="56"/>
      <c r="Q66" s="93"/>
    </row>
    <row r="67" spans="2:17" s="59" customFormat="1" ht="9" customHeight="1" x14ac:dyDescent="0.2">
      <c r="C67" s="80"/>
      <c r="D67" s="80"/>
      <c r="E67" s="80"/>
      <c r="F67" s="80"/>
      <c r="N67" s="58"/>
      <c r="O67" s="57"/>
      <c r="P67" s="56"/>
      <c r="Q67" s="93"/>
    </row>
    <row r="68" spans="2:17" s="59" customFormat="1" ht="15" customHeight="1" x14ac:dyDescent="0.2">
      <c r="B68" s="53" t="s">
        <v>109</v>
      </c>
      <c r="C68" s="53"/>
      <c r="D68" s="53"/>
      <c r="E68" s="53"/>
      <c r="F68" s="53"/>
      <c r="N68" s="58"/>
      <c r="O68" s="57"/>
      <c r="P68" s="56"/>
      <c r="Q68" s="93"/>
    </row>
    <row r="69" spans="2:17" s="59" customFormat="1" ht="15" customHeight="1" x14ac:dyDescent="0.2">
      <c r="B69" s="133" t="s">
        <v>108</v>
      </c>
      <c r="C69" s="133"/>
      <c r="D69" s="54" t="s">
        <v>54</v>
      </c>
      <c r="E69" s="54" t="s">
        <v>16</v>
      </c>
      <c r="O69" s="57"/>
      <c r="P69" s="56"/>
      <c r="Q69" s="93"/>
    </row>
    <row r="70" spans="2:17" s="59" customFormat="1" ht="15" customHeight="1" x14ac:dyDescent="0.25">
      <c r="B70" s="51" t="s">
        <v>107</v>
      </c>
      <c r="C70" s="50"/>
      <c r="D70" s="49">
        <v>39554</v>
      </c>
      <c r="E70" s="67">
        <f t="shared" ref="E70:E75" si="7">D70/$D$76</f>
        <v>0.40222497915353167</v>
      </c>
      <c r="F70" s="92"/>
      <c r="G70" s="91"/>
      <c r="N70" s="58"/>
      <c r="O70" s="90"/>
      <c r="P70" s="56"/>
      <c r="Q70" s="93"/>
    </row>
    <row r="71" spans="2:17" s="59" customFormat="1" ht="15" customHeight="1" x14ac:dyDescent="0.25">
      <c r="B71" s="51" t="s">
        <v>106</v>
      </c>
      <c r="C71" s="48"/>
      <c r="D71" s="49">
        <v>16771</v>
      </c>
      <c r="E71" s="67">
        <f t="shared" si="7"/>
        <v>0.17054444873802599</v>
      </c>
      <c r="F71" s="92"/>
      <c r="G71" s="91"/>
      <c r="N71" s="58"/>
      <c r="O71" s="90"/>
      <c r="P71" s="56"/>
      <c r="Q71" s="93"/>
    </row>
    <row r="72" spans="2:17" s="59" customFormat="1" ht="15" customHeight="1" x14ac:dyDescent="0.25">
      <c r="B72" s="51" t="s">
        <v>105</v>
      </c>
      <c r="C72" s="48"/>
      <c r="D72" s="49">
        <v>11444</v>
      </c>
      <c r="E72" s="67">
        <f t="shared" si="7"/>
        <v>0.11637413817649332</v>
      </c>
      <c r="F72" s="92"/>
      <c r="G72" s="91"/>
      <c r="N72" s="58"/>
      <c r="O72" s="90"/>
      <c r="P72" s="56"/>
      <c r="Q72" s="93"/>
    </row>
    <row r="73" spans="2:17" s="59" customFormat="1" ht="15" customHeight="1" x14ac:dyDescent="0.25">
      <c r="B73" s="51" t="s">
        <v>104</v>
      </c>
      <c r="C73" s="48"/>
      <c r="D73" s="49">
        <v>16166</v>
      </c>
      <c r="E73" s="67">
        <f t="shared" si="7"/>
        <v>0.16439219833635013</v>
      </c>
      <c r="F73" s="92"/>
      <c r="G73" s="91"/>
      <c r="N73" s="58"/>
      <c r="O73" s="90"/>
      <c r="P73" s="56"/>
      <c r="Q73" s="93"/>
    </row>
    <row r="74" spans="2:17" s="59" customFormat="1" ht="15" customHeight="1" x14ac:dyDescent="0.25">
      <c r="B74" s="51" t="s">
        <v>103</v>
      </c>
      <c r="C74" s="48"/>
      <c r="D74" s="49">
        <v>13491</v>
      </c>
      <c r="E74" s="67">
        <f t="shared" si="7"/>
        <v>0.13719009945290733</v>
      </c>
      <c r="F74" s="92"/>
      <c r="G74" s="91"/>
      <c r="N74" s="58"/>
      <c r="O74" s="90"/>
      <c r="P74" s="94"/>
      <c r="Q74" s="93"/>
    </row>
    <row r="75" spans="2:17" s="59" customFormat="1" ht="15" customHeight="1" x14ac:dyDescent="0.25">
      <c r="B75" s="51" t="s">
        <v>102</v>
      </c>
      <c r="C75" s="48"/>
      <c r="D75" s="49">
        <v>912</v>
      </c>
      <c r="E75" s="67">
        <f t="shared" si="7"/>
        <v>9.2741361426915327E-3</v>
      </c>
      <c r="F75" s="92"/>
      <c r="G75" s="91"/>
      <c r="N75" s="58"/>
      <c r="O75" s="90"/>
      <c r="P75" s="88"/>
    </row>
    <row r="76" spans="2:17" s="59" customFormat="1" ht="12.75" x14ac:dyDescent="0.2">
      <c r="B76" s="153" t="s">
        <v>1</v>
      </c>
      <c r="C76" s="153"/>
      <c r="D76" s="45">
        <f>SUM(D70:D75)</f>
        <v>98338</v>
      </c>
      <c r="E76" s="89">
        <f>SUM(E70:E75)</f>
        <v>1</v>
      </c>
      <c r="N76" s="88"/>
      <c r="O76" s="88"/>
      <c r="P76" s="88"/>
    </row>
    <row r="77" spans="2:17" s="86" customFormat="1" ht="4.5" customHeight="1" x14ac:dyDescent="0.2">
      <c r="C77" s="87"/>
      <c r="D77" s="87"/>
      <c r="E77" s="87"/>
      <c r="F77" s="87"/>
    </row>
    <row r="78" spans="2:17" s="59" customFormat="1" ht="18" customHeight="1" x14ac:dyDescent="0.25">
      <c r="B78" s="1" t="s">
        <v>101</v>
      </c>
      <c r="C78" s="3"/>
      <c r="D78" s="3"/>
      <c r="E78" s="3"/>
      <c r="F78" s="3"/>
      <c r="G78" s="3"/>
      <c r="H78" s="3"/>
      <c r="I78" s="3"/>
      <c r="J78" s="3"/>
      <c r="K78" s="2"/>
      <c r="L78" s="2"/>
      <c r="M78" s="2"/>
      <c r="N78" s="2"/>
      <c r="O78" s="2"/>
      <c r="P78" s="2"/>
      <c r="Q78" s="85"/>
    </row>
    <row r="79" spans="2:17" s="59" customFormat="1" ht="5.25" customHeight="1" x14ac:dyDescent="0.2">
      <c r="B79" s="77"/>
      <c r="C79" s="78"/>
      <c r="D79" s="78"/>
      <c r="E79" s="78"/>
      <c r="F79" s="78"/>
      <c r="G79" s="77"/>
      <c r="H79" s="77"/>
      <c r="I79" s="77"/>
      <c r="J79" s="77"/>
      <c r="K79" s="77"/>
      <c r="L79" s="77"/>
      <c r="M79" s="77"/>
      <c r="N79" s="77"/>
      <c r="O79" s="77"/>
      <c r="P79" s="77"/>
    </row>
    <row r="80" spans="2:17" s="59" customFormat="1" ht="27.75" customHeight="1" thickBot="1" x14ac:dyDescent="0.25">
      <c r="B80" s="152" t="s">
        <v>100</v>
      </c>
      <c r="C80" s="152"/>
      <c r="D80" s="152"/>
      <c r="E80" s="152"/>
      <c r="F80" s="152"/>
      <c r="G80" s="52"/>
      <c r="H80" s="52"/>
      <c r="I80" s="76"/>
      <c r="J80" s="76"/>
    </row>
    <row r="81" spans="2:16" s="59" customFormat="1" ht="15" customHeight="1" thickTop="1" x14ac:dyDescent="0.2">
      <c r="B81" s="54" t="s">
        <v>17</v>
      </c>
      <c r="C81" s="54" t="s">
        <v>2</v>
      </c>
      <c r="D81" s="54" t="s">
        <v>3</v>
      </c>
      <c r="E81" s="54" t="s">
        <v>1</v>
      </c>
      <c r="F81" s="75" t="s">
        <v>58</v>
      </c>
      <c r="G81" s="65"/>
      <c r="H81" s="65"/>
    </row>
    <row r="82" spans="2:16" s="59" customFormat="1" ht="15" customHeight="1" x14ac:dyDescent="0.2">
      <c r="B82" s="51" t="s">
        <v>19</v>
      </c>
      <c r="C82" s="50">
        <v>7771</v>
      </c>
      <c r="D82" s="49">
        <v>1997</v>
      </c>
      <c r="E82" s="64">
        <f t="shared" ref="E82:E91" si="8">C82+D82</f>
        <v>9768</v>
      </c>
      <c r="F82" s="74" t="s">
        <v>88</v>
      </c>
      <c r="G82" s="64"/>
      <c r="H82" s="47"/>
    </row>
    <row r="83" spans="2:16" s="59" customFormat="1" ht="15" customHeight="1" x14ac:dyDescent="0.2">
      <c r="B83" s="51" t="s">
        <v>20</v>
      </c>
      <c r="C83" s="50">
        <v>7946</v>
      </c>
      <c r="D83" s="49">
        <v>2108</v>
      </c>
      <c r="E83" s="64">
        <f t="shared" si="8"/>
        <v>10054</v>
      </c>
      <c r="F83" s="72">
        <f t="shared" ref="F83:F91" si="9">+(E83-E82)/E82</f>
        <v>2.9279279279279279E-2</v>
      </c>
      <c r="G83" s="64"/>
      <c r="H83" s="47"/>
    </row>
    <row r="84" spans="2:16" s="59" customFormat="1" ht="15" customHeight="1" x14ac:dyDescent="0.2">
      <c r="B84" s="51" t="s">
        <v>21</v>
      </c>
      <c r="C84" s="50">
        <v>8541</v>
      </c>
      <c r="D84" s="49">
        <v>2451</v>
      </c>
      <c r="E84" s="64">
        <f t="shared" si="8"/>
        <v>10992</v>
      </c>
      <c r="F84" s="72">
        <f t="shared" si="9"/>
        <v>9.3296200517207079E-2</v>
      </c>
      <c r="G84" s="64"/>
      <c r="H84" s="47"/>
    </row>
    <row r="85" spans="2:16" s="59" customFormat="1" ht="15" customHeight="1" x14ac:dyDescent="0.2">
      <c r="B85" s="51" t="s">
        <v>22</v>
      </c>
      <c r="C85" s="50">
        <v>8034</v>
      </c>
      <c r="D85" s="49">
        <v>2240</v>
      </c>
      <c r="E85" s="64">
        <f t="shared" si="8"/>
        <v>10274</v>
      </c>
      <c r="F85" s="72">
        <f t="shared" si="9"/>
        <v>-6.5320232896652106E-2</v>
      </c>
      <c r="G85" s="64"/>
      <c r="H85" s="47"/>
    </row>
    <row r="86" spans="2:16" s="59" customFormat="1" ht="15" customHeight="1" x14ac:dyDescent="0.2">
      <c r="B86" s="51" t="s">
        <v>23</v>
      </c>
      <c r="C86" s="50">
        <v>7571</v>
      </c>
      <c r="D86" s="49">
        <v>2292</v>
      </c>
      <c r="E86" s="64">
        <f t="shared" si="8"/>
        <v>9863</v>
      </c>
      <c r="F86" s="72">
        <f t="shared" si="9"/>
        <v>-4.0003893322951137E-2</v>
      </c>
      <c r="G86" s="64"/>
      <c r="H86" s="47"/>
    </row>
    <row r="87" spans="2:16" s="59" customFormat="1" ht="15" customHeight="1" x14ac:dyDescent="0.2">
      <c r="B87" s="51" t="s">
        <v>24</v>
      </c>
      <c r="C87" s="49">
        <v>7677</v>
      </c>
      <c r="D87" s="50">
        <v>2362</v>
      </c>
      <c r="E87" s="64">
        <f t="shared" si="8"/>
        <v>10039</v>
      </c>
      <c r="F87" s="72">
        <f t="shared" si="9"/>
        <v>1.7844469228429485E-2</v>
      </c>
      <c r="G87" s="64"/>
      <c r="H87" s="47"/>
      <c r="O87" s="73" t="s">
        <v>2</v>
      </c>
      <c r="P87" s="73" t="s">
        <v>3</v>
      </c>
    </row>
    <row r="88" spans="2:16" s="59" customFormat="1" ht="15" customHeight="1" x14ac:dyDescent="0.2">
      <c r="B88" s="51" t="s">
        <v>25</v>
      </c>
      <c r="C88" s="49">
        <v>6995</v>
      </c>
      <c r="D88" s="50">
        <v>2264</v>
      </c>
      <c r="E88" s="64">
        <f t="shared" si="8"/>
        <v>9259</v>
      </c>
      <c r="F88" s="72">
        <f t="shared" si="9"/>
        <v>-7.7696981771092744E-2</v>
      </c>
      <c r="G88" s="64"/>
      <c r="H88" s="47"/>
      <c r="O88" s="136">
        <f>C95</f>
        <v>0.77211250991478375</v>
      </c>
      <c r="P88" s="136">
        <f>D95</f>
        <v>0.2278874900852163</v>
      </c>
    </row>
    <row r="89" spans="2:16" s="59" customFormat="1" ht="15" customHeight="1" x14ac:dyDescent="0.2">
      <c r="B89" s="51" t="s">
        <v>26</v>
      </c>
      <c r="C89" s="50">
        <v>6952</v>
      </c>
      <c r="D89" s="49">
        <v>2260</v>
      </c>
      <c r="E89" s="64">
        <f t="shared" si="8"/>
        <v>9212</v>
      </c>
      <c r="F89" s="72">
        <f t="shared" si="9"/>
        <v>-5.076142131979695E-3</v>
      </c>
      <c r="G89" s="64"/>
      <c r="H89" s="47"/>
      <c r="O89" s="136"/>
      <c r="P89" s="151"/>
    </row>
    <row r="90" spans="2:16" s="59" customFormat="1" ht="15" customHeight="1" x14ac:dyDescent="0.2">
      <c r="B90" s="51" t="s">
        <v>59</v>
      </c>
      <c r="C90" s="50">
        <v>7319</v>
      </c>
      <c r="D90" s="49">
        <v>2305</v>
      </c>
      <c r="E90" s="64">
        <f t="shared" si="8"/>
        <v>9624</v>
      </c>
      <c r="F90" s="72">
        <f t="shared" si="9"/>
        <v>4.4724272687798522E-2</v>
      </c>
      <c r="G90" s="64"/>
      <c r="H90" s="47"/>
    </row>
    <row r="91" spans="2:16" s="59" customFormat="1" ht="15" customHeight="1" x14ac:dyDescent="0.2">
      <c r="B91" s="51" t="s">
        <v>28</v>
      </c>
      <c r="C91" s="50">
        <v>7122</v>
      </c>
      <c r="D91" s="49">
        <v>2131</v>
      </c>
      <c r="E91" s="64">
        <f t="shared" si="8"/>
        <v>9253</v>
      </c>
      <c r="F91" s="72">
        <f t="shared" si="9"/>
        <v>-3.8549459684123023E-2</v>
      </c>
      <c r="G91" s="64"/>
      <c r="H91" s="47"/>
    </row>
    <row r="92" spans="2:16" s="59" customFormat="1" ht="15" customHeight="1" x14ac:dyDescent="0.2">
      <c r="B92" s="51" t="s">
        <v>29</v>
      </c>
      <c r="C92" s="50"/>
      <c r="D92" s="49"/>
      <c r="E92" s="64"/>
      <c r="F92" s="72"/>
      <c r="G92" s="63"/>
      <c r="H92" s="71"/>
    </row>
    <row r="93" spans="2:16" s="59" customFormat="1" ht="15" customHeight="1" thickBot="1" x14ac:dyDescent="0.25">
      <c r="B93" s="51" t="s">
        <v>30</v>
      </c>
      <c r="C93" s="50"/>
      <c r="D93" s="49"/>
      <c r="E93" s="64"/>
      <c r="F93" s="70"/>
    </row>
    <row r="94" spans="2:16" s="59" customFormat="1" ht="15" customHeight="1" thickTop="1" x14ac:dyDescent="0.2">
      <c r="B94" s="46" t="s">
        <v>1</v>
      </c>
      <c r="C94" s="45">
        <f>SUM(C82:C93)</f>
        <v>75928</v>
      </c>
      <c r="D94" s="45">
        <f>SUM(D82:D93)</f>
        <v>22410</v>
      </c>
      <c r="E94" s="45">
        <f>SUM(E82:E93)</f>
        <v>98338</v>
      </c>
      <c r="F94" s="63"/>
      <c r="G94" s="84"/>
      <c r="H94" s="69"/>
      <c r="I94" s="69"/>
      <c r="J94" s="69"/>
      <c r="K94" s="69"/>
      <c r="L94" s="69"/>
    </row>
    <row r="95" spans="2:16" s="59" customFormat="1" ht="15" customHeight="1" x14ac:dyDescent="0.2">
      <c r="B95" s="62" t="s">
        <v>72</v>
      </c>
      <c r="C95" s="68">
        <f>C94/E94</f>
        <v>0.77211250991478375</v>
      </c>
      <c r="D95" s="68">
        <f>D94/E94</f>
        <v>0.2278874900852163</v>
      </c>
      <c r="E95" s="68">
        <f>E94/E94</f>
        <v>1</v>
      </c>
      <c r="F95" s="67"/>
      <c r="G95" s="65"/>
      <c r="H95" s="65"/>
      <c r="I95" s="65"/>
      <c r="J95" s="65"/>
      <c r="K95" s="65"/>
      <c r="L95" s="65"/>
    </row>
    <row r="96" spans="2:16" s="59" customFormat="1" ht="9" customHeight="1" x14ac:dyDescent="0.2">
      <c r="B96" s="51"/>
      <c r="C96" s="49"/>
      <c r="D96" s="49"/>
      <c r="E96" s="49"/>
      <c r="F96" s="49"/>
      <c r="G96" s="49"/>
      <c r="H96" s="49"/>
      <c r="I96" s="49"/>
      <c r="J96" s="49"/>
      <c r="K96" s="64"/>
      <c r="L96" s="64"/>
    </row>
    <row r="97" spans="2:16" s="59" customFormat="1" ht="15" customHeight="1" x14ac:dyDescent="0.2">
      <c r="B97" s="53" t="s">
        <v>99</v>
      </c>
      <c r="C97" s="53"/>
      <c r="D97" s="53"/>
      <c r="E97" s="53"/>
      <c r="F97" s="53"/>
      <c r="G97" s="49"/>
      <c r="H97" s="49"/>
      <c r="I97" s="49"/>
      <c r="J97" s="49"/>
      <c r="K97" s="64"/>
      <c r="L97" s="64"/>
    </row>
    <row r="98" spans="2:16" s="59" customFormat="1" ht="24" customHeight="1" x14ac:dyDescent="0.2">
      <c r="B98" s="133" t="s">
        <v>17</v>
      </c>
      <c r="C98" s="54" t="s">
        <v>86</v>
      </c>
      <c r="D98" s="54" t="s">
        <v>85</v>
      </c>
      <c r="E98" s="54" t="s">
        <v>18</v>
      </c>
      <c r="F98" s="54" t="s">
        <v>84</v>
      </c>
      <c r="G98" s="54" t="s">
        <v>83</v>
      </c>
      <c r="H98" s="54" t="s">
        <v>82</v>
      </c>
      <c r="I98" s="54" t="s">
        <v>81</v>
      </c>
      <c r="J98" s="133" t="s">
        <v>80</v>
      </c>
      <c r="K98" s="133" t="s">
        <v>1</v>
      </c>
      <c r="L98" s="65"/>
    </row>
    <row r="99" spans="2:16" s="59" customFormat="1" ht="12" customHeight="1" x14ac:dyDescent="0.2">
      <c r="B99" s="133"/>
      <c r="C99" s="66" t="s">
        <v>79</v>
      </c>
      <c r="D99" s="66" t="s">
        <v>78</v>
      </c>
      <c r="E99" s="66" t="s">
        <v>77</v>
      </c>
      <c r="F99" s="66" t="s">
        <v>76</v>
      </c>
      <c r="G99" s="66" t="s">
        <v>75</v>
      </c>
      <c r="H99" s="66" t="s">
        <v>74</v>
      </c>
      <c r="I99" s="66" t="s">
        <v>73</v>
      </c>
      <c r="J99" s="133"/>
      <c r="K99" s="133"/>
      <c r="L99" s="65"/>
    </row>
    <row r="100" spans="2:16" s="59" customFormat="1" ht="15" customHeight="1" x14ac:dyDescent="0.2">
      <c r="B100" s="51" t="s">
        <v>19</v>
      </c>
      <c r="C100" s="50">
        <v>1042</v>
      </c>
      <c r="D100" s="49">
        <v>1184</v>
      </c>
      <c r="E100" s="49">
        <v>626</v>
      </c>
      <c r="F100" s="49">
        <v>482</v>
      </c>
      <c r="G100" s="49">
        <v>2050</v>
      </c>
      <c r="H100" s="49">
        <v>3732</v>
      </c>
      <c r="I100" s="49">
        <v>498</v>
      </c>
      <c r="J100" s="49">
        <v>154</v>
      </c>
      <c r="K100" s="64">
        <f t="shared" ref="K100:K109" si="10">SUM(C100:J100)</f>
        <v>9768</v>
      </c>
      <c r="L100" s="64"/>
    </row>
    <row r="101" spans="2:16" s="59" customFormat="1" ht="15" customHeight="1" x14ac:dyDescent="0.2">
      <c r="B101" s="51" t="s">
        <v>20</v>
      </c>
      <c r="C101" s="50">
        <v>1102</v>
      </c>
      <c r="D101" s="49">
        <v>1191</v>
      </c>
      <c r="E101" s="49">
        <v>669</v>
      </c>
      <c r="F101" s="49">
        <v>584</v>
      </c>
      <c r="G101" s="49">
        <v>2067</v>
      </c>
      <c r="H101" s="49">
        <v>3759</v>
      </c>
      <c r="I101" s="49">
        <v>554</v>
      </c>
      <c r="J101" s="49">
        <v>128</v>
      </c>
      <c r="K101" s="64">
        <f t="shared" si="10"/>
        <v>10054</v>
      </c>
      <c r="L101" s="64"/>
    </row>
    <row r="102" spans="2:16" s="59" customFormat="1" ht="15" customHeight="1" x14ac:dyDescent="0.2">
      <c r="B102" s="51" t="s">
        <v>21</v>
      </c>
      <c r="C102" s="50">
        <v>1125</v>
      </c>
      <c r="D102" s="49">
        <v>1446</v>
      </c>
      <c r="E102" s="49">
        <v>804</v>
      </c>
      <c r="F102" s="49">
        <v>624</v>
      </c>
      <c r="G102" s="49">
        <v>2165</v>
      </c>
      <c r="H102" s="49">
        <v>4106</v>
      </c>
      <c r="I102" s="49">
        <v>575</v>
      </c>
      <c r="J102" s="49">
        <v>147</v>
      </c>
      <c r="K102" s="64">
        <f t="shared" si="10"/>
        <v>10992</v>
      </c>
      <c r="L102" s="64"/>
    </row>
    <row r="103" spans="2:16" s="59" customFormat="1" ht="15" customHeight="1" x14ac:dyDescent="0.2">
      <c r="B103" s="51" t="s">
        <v>22</v>
      </c>
      <c r="C103" s="50">
        <v>1025</v>
      </c>
      <c r="D103" s="49">
        <v>1391</v>
      </c>
      <c r="E103" s="49">
        <v>763</v>
      </c>
      <c r="F103" s="49">
        <v>632</v>
      </c>
      <c r="G103" s="49">
        <v>1947</v>
      </c>
      <c r="H103" s="49">
        <v>3779</v>
      </c>
      <c r="I103" s="49">
        <v>583</v>
      </c>
      <c r="J103" s="49">
        <v>154</v>
      </c>
      <c r="K103" s="64">
        <f t="shared" si="10"/>
        <v>10274</v>
      </c>
      <c r="L103" s="64"/>
    </row>
    <row r="104" spans="2:16" s="59" customFormat="1" ht="15" customHeight="1" x14ac:dyDescent="0.2">
      <c r="B104" s="51" t="s">
        <v>23</v>
      </c>
      <c r="C104" s="50">
        <v>1033</v>
      </c>
      <c r="D104" s="49">
        <v>1417</v>
      </c>
      <c r="E104" s="49">
        <v>812</v>
      </c>
      <c r="F104" s="49">
        <v>591</v>
      </c>
      <c r="G104" s="49">
        <v>2010</v>
      </c>
      <c r="H104" s="49">
        <v>3392</v>
      </c>
      <c r="I104" s="49">
        <v>479</v>
      </c>
      <c r="J104" s="49">
        <v>129</v>
      </c>
      <c r="K104" s="64">
        <f t="shared" si="10"/>
        <v>9863</v>
      </c>
      <c r="L104" s="64"/>
    </row>
    <row r="105" spans="2:16" s="59" customFormat="1" ht="15" customHeight="1" x14ac:dyDescent="0.2">
      <c r="B105" s="51" t="s">
        <v>24</v>
      </c>
      <c r="C105" s="50">
        <v>1075</v>
      </c>
      <c r="D105" s="49">
        <v>1488</v>
      </c>
      <c r="E105" s="49">
        <v>815</v>
      </c>
      <c r="F105" s="49">
        <v>601</v>
      </c>
      <c r="G105" s="49">
        <v>1799</v>
      </c>
      <c r="H105" s="49">
        <v>3583</v>
      </c>
      <c r="I105" s="49">
        <v>492</v>
      </c>
      <c r="J105" s="49">
        <v>186</v>
      </c>
      <c r="K105" s="64">
        <f t="shared" si="10"/>
        <v>10039</v>
      </c>
      <c r="L105" s="64"/>
    </row>
    <row r="106" spans="2:16" s="59" customFormat="1" ht="15" customHeight="1" x14ac:dyDescent="0.2">
      <c r="B106" s="51" t="s">
        <v>25</v>
      </c>
      <c r="C106" s="50">
        <v>1086</v>
      </c>
      <c r="D106" s="49">
        <v>1362</v>
      </c>
      <c r="E106" s="49">
        <v>767</v>
      </c>
      <c r="F106" s="49">
        <v>571</v>
      </c>
      <c r="G106" s="49">
        <v>1700</v>
      </c>
      <c r="H106" s="49">
        <v>3062</v>
      </c>
      <c r="I106" s="49">
        <v>562</v>
      </c>
      <c r="J106" s="49">
        <v>149</v>
      </c>
      <c r="K106" s="64">
        <f t="shared" si="10"/>
        <v>9259</v>
      </c>
      <c r="L106" s="64"/>
    </row>
    <row r="107" spans="2:16" s="59" customFormat="1" ht="15" customHeight="1" x14ac:dyDescent="0.2">
      <c r="B107" s="51" t="s">
        <v>26</v>
      </c>
      <c r="C107" s="50">
        <v>994</v>
      </c>
      <c r="D107" s="49">
        <v>1336</v>
      </c>
      <c r="E107" s="49">
        <v>772</v>
      </c>
      <c r="F107" s="49">
        <v>499</v>
      </c>
      <c r="G107" s="49">
        <v>1643</v>
      </c>
      <c r="H107" s="49">
        <v>3176</v>
      </c>
      <c r="I107" s="49">
        <v>641</v>
      </c>
      <c r="J107" s="49">
        <v>151</v>
      </c>
      <c r="K107" s="64">
        <f t="shared" si="10"/>
        <v>9212</v>
      </c>
      <c r="L107" s="64"/>
    </row>
    <row r="108" spans="2:16" s="59" customFormat="1" ht="15" customHeight="1" x14ac:dyDescent="0.2">
      <c r="B108" s="51" t="s">
        <v>59</v>
      </c>
      <c r="C108" s="50">
        <v>1032</v>
      </c>
      <c r="D108" s="49">
        <v>1365</v>
      </c>
      <c r="E108" s="49">
        <v>863</v>
      </c>
      <c r="F108" s="49">
        <v>632</v>
      </c>
      <c r="G108" s="49">
        <v>1683</v>
      </c>
      <c r="H108" s="49">
        <v>3355</v>
      </c>
      <c r="I108" s="49">
        <v>534</v>
      </c>
      <c r="J108" s="49">
        <v>160</v>
      </c>
      <c r="K108" s="64">
        <f t="shared" si="10"/>
        <v>9624</v>
      </c>
      <c r="L108" s="64"/>
    </row>
    <row r="109" spans="2:16" s="59" customFormat="1" ht="15" customHeight="1" x14ac:dyDescent="0.2">
      <c r="B109" s="51" t="s">
        <v>28</v>
      </c>
      <c r="C109" s="50">
        <v>981</v>
      </c>
      <c r="D109" s="49">
        <v>1373</v>
      </c>
      <c r="E109" s="49">
        <v>786</v>
      </c>
      <c r="F109" s="49">
        <v>660</v>
      </c>
      <c r="G109" s="49">
        <v>1693</v>
      </c>
      <c r="H109" s="49">
        <v>3060</v>
      </c>
      <c r="I109" s="49">
        <v>536</v>
      </c>
      <c r="J109" s="49">
        <v>164</v>
      </c>
      <c r="K109" s="64">
        <f t="shared" si="10"/>
        <v>9253</v>
      </c>
      <c r="L109" s="64"/>
    </row>
    <row r="110" spans="2:16" s="59" customFormat="1" ht="15" customHeight="1" x14ac:dyDescent="0.2">
      <c r="B110" s="51" t="s">
        <v>29</v>
      </c>
      <c r="C110" s="50"/>
      <c r="D110" s="49"/>
      <c r="E110" s="49"/>
      <c r="F110" s="49"/>
      <c r="G110" s="49"/>
      <c r="H110" s="49"/>
      <c r="I110" s="49"/>
      <c r="J110" s="49"/>
      <c r="K110" s="64"/>
      <c r="L110" s="64"/>
    </row>
    <row r="111" spans="2:16" s="59" customFormat="1" ht="15" customHeight="1" x14ac:dyDescent="0.2">
      <c r="B111" s="51" t="s">
        <v>30</v>
      </c>
      <c r="C111" s="50"/>
      <c r="D111" s="49"/>
      <c r="E111" s="49"/>
      <c r="F111" s="49"/>
      <c r="G111" s="49"/>
      <c r="H111" s="49"/>
      <c r="I111" s="49"/>
      <c r="J111" s="49"/>
      <c r="K111" s="64"/>
      <c r="L111" s="64"/>
    </row>
    <row r="112" spans="2:16" s="59" customFormat="1" ht="15" customHeight="1" x14ac:dyDescent="0.2">
      <c r="B112" s="46" t="s">
        <v>1</v>
      </c>
      <c r="C112" s="45">
        <f t="shared" ref="C112:K112" si="11">SUM(C100:C111)</f>
        <v>10495</v>
      </c>
      <c r="D112" s="45">
        <f t="shared" si="11"/>
        <v>13553</v>
      </c>
      <c r="E112" s="45">
        <f t="shared" si="11"/>
        <v>7677</v>
      </c>
      <c r="F112" s="45">
        <f t="shared" si="11"/>
        <v>5876</v>
      </c>
      <c r="G112" s="45">
        <f t="shared" si="11"/>
        <v>18757</v>
      </c>
      <c r="H112" s="45">
        <f t="shared" si="11"/>
        <v>35004</v>
      </c>
      <c r="I112" s="45">
        <f t="shared" si="11"/>
        <v>5454</v>
      </c>
      <c r="J112" s="45">
        <f t="shared" si="11"/>
        <v>1522</v>
      </c>
      <c r="K112" s="45">
        <f t="shared" si="11"/>
        <v>98338</v>
      </c>
      <c r="L112" s="63"/>
      <c r="N112" s="58"/>
      <c r="O112" s="57"/>
      <c r="P112" s="56"/>
    </row>
    <row r="113" spans="2:17" s="59" customFormat="1" ht="15" customHeight="1" x14ac:dyDescent="0.2">
      <c r="B113" s="62" t="s">
        <v>72</v>
      </c>
      <c r="C113" s="61">
        <f t="shared" ref="C113:K113" si="12">C112/$K$65</f>
        <v>0.10672374870345136</v>
      </c>
      <c r="D113" s="61">
        <f t="shared" si="12"/>
        <v>0.13782057800646749</v>
      </c>
      <c r="E113" s="61">
        <f t="shared" si="12"/>
        <v>7.8067481543248801E-2</v>
      </c>
      <c r="F113" s="61">
        <f t="shared" si="12"/>
        <v>5.9753096463218698E-2</v>
      </c>
      <c r="G113" s="61">
        <f t="shared" si="12"/>
        <v>0.19074010046980822</v>
      </c>
      <c r="H113" s="61">
        <f t="shared" si="12"/>
        <v>0.35595598852935795</v>
      </c>
      <c r="I113" s="61">
        <f t="shared" si="12"/>
        <v>5.5461774695438185E-2</v>
      </c>
      <c r="J113" s="61">
        <f t="shared" si="12"/>
        <v>1.5477231589009335E-2</v>
      </c>
      <c r="K113" s="61">
        <f t="shared" si="12"/>
        <v>1</v>
      </c>
      <c r="L113" s="60"/>
      <c r="N113" s="58"/>
      <c r="O113" s="57"/>
      <c r="P113" s="56"/>
    </row>
    <row r="114" spans="2:17" s="59" customFormat="1" ht="15" customHeight="1" x14ac:dyDescent="0.2">
      <c r="B114" s="83"/>
      <c r="C114" s="82"/>
      <c r="D114" s="82"/>
      <c r="E114" s="47"/>
      <c r="F114" s="47"/>
      <c r="G114" s="47"/>
      <c r="H114" s="47"/>
    </row>
    <row r="115" spans="2:17" s="59" customFormat="1" ht="15" customHeight="1" x14ac:dyDescent="0.2">
      <c r="B115" s="53" t="s">
        <v>98</v>
      </c>
      <c r="C115" s="82"/>
      <c r="D115" s="82"/>
      <c r="E115" s="47"/>
      <c r="F115" s="47"/>
      <c r="G115" s="47"/>
      <c r="H115" s="47"/>
    </row>
    <row r="116" spans="2:17" s="59" customFormat="1" ht="15" customHeight="1" x14ac:dyDescent="0.2">
      <c r="B116" s="54" t="s">
        <v>97</v>
      </c>
      <c r="C116" s="54" t="s">
        <v>19</v>
      </c>
      <c r="D116" s="54" t="s">
        <v>20</v>
      </c>
      <c r="E116" s="54" t="s">
        <v>21</v>
      </c>
      <c r="F116" s="54" t="s">
        <v>22</v>
      </c>
      <c r="G116" s="54" t="s">
        <v>23</v>
      </c>
      <c r="H116" s="54" t="s">
        <v>24</v>
      </c>
      <c r="I116" s="54" t="s">
        <v>25</v>
      </c>
      <c r="J116" s="54" t="s">
        <v>26</v>
      </c>
      <c r="K116" s="54" t="s">
        <v>59</v>
      </c>
      <c r="L116" s="54" t="s">
        <v>28</v>
      </c>
      <c r="M116" s="54" t="s">
        <v>29</v>
      </c>
      <c r="N116" s="54" t="s">
        <v>30</v>
      </c>
      <c r="O116" s="54" t="s">
        <v>1</v>
      </c>
      <c r="P116" s="54" t="s">
        <v>16</v>
      </c>
    </row>
    <row r="117" spans="2:17" s="59" customFormat="1" ht="15" customHeight="1" x14ac:dyDescent="0.2">
      <c r="B117" s="51" t="s">
        <v>96</v>
      </c>
      <c r="C117" s="50">
        <v>2560</v>
      </c>
      <c r="D117" s="49">
        <v>2629</v>
      </c>
      <c r="E117" s="49">
        <v>2819</v>
      </c>
      <c r="F117" s="49">
        <v>2561</v>
      </c>
      <c r="G117" s="49">
        <v>2381</v>
      </c>
      <c r="H117" s="49">
        <v>2526</v>
      </c>
      <c r="I117" s="49">
        <v>2303</v>
      </c>
      <c r="J117" s="49">
        <v>2303</v>
      </c>
      <c r="K117" s="80">
        <v>2282</v>
      </c>
      <c r="L117" s="80">
        <v>2123</v>
      </c>
      <c r="M117" s="80"/>
      <c r="N117" s="80"/>
      <c r="O117" s="48">
        <f>SUM(C117:N117)</f>
        <v>24487</v>
      </c>
      <c r="P117" s="47">
        <f t="shared" ref="P117:P122" si="13">O117/$O$122</f>
        <v>0.24900852162948198</v>
      </c>
      <c r="Q117" s="81"/>
    </row>
    <row r="118" spans="2:17" s="59" customFormat="1" ht="15" customHeight="1" x14ac:dyDescent="0.2">
      <c r="B118" s="51" t="s">
        <v>95</v>
      </c>
      <c r="C118" s="50">
        <v>4491</v>
      </c>
      <c r="D118" s="49">
        <v>4392</v>
      </c>
      <c r="E118" s="49">
        <v>4715</v>
      </c>
      <c r="F118" s="49">
        <v>4441</v>
      </c>
      <c r="G118" s="49">
        <v>4452</v>
      </c>
      <c r="H118" s="49">
        <v>4289</v>
      </c>
      <c r="I118" s="49">
        <v>3892</v>
      </c>
      <c r="J118" s="49">
        <v>3937</v>
      </c>
      <c r="K118" s="80">
        <v>4120</v>
      </c>
      <c r="L118" s="80">
        <v>3876</v>
      </c>
      <c r="M118" s="80"/>
      <c r="N118" s="80"/>
      <c r="O118" s="48">
        <f>SUM(C118:N118)</f>
        <v>42605</v>
      </c>
      <c r="P118" s="47">
        <f t="shared" si="13"/>
        <v>0.43325062539404907</v>
      </c>
      <c r="Q118" s="81"/>
    </row>
    <row r="119" spans="2:17" s="59" customFormat="1" ht="15" customHeight="1" x14ac:dyDescent="0.2">
      <c r="B119" s="51" t="s">
        <v>94</v>
      </c>
      <c r="C119" s="50">
        <v>759</v>
      </c>
      <c r="D119" s="49">
        <v>815</v>
      </c>
      <c r="E119" s="49">
        <v>925</v>
      </c>
      <c r="F119" s="49">
        <v>954</v>
      </c>
      <c r="G119" s="49">
        <v>933</v>
      </c>
      <c r="H119" s="49">
        <v>861</v>
      </c>
      <c r="I119" s="49">
        <v>842</v>
      </c>
      <c r="J119" s="49">
        <v>772</v>
      </c>
      <c r="K119" s="80">
        <v>914</v>
      </c>
      <c r="L119" s="80">
        <v>936</v>
      </c>
      <c r="M119" s="80"/>
      <c r="N119" s="80"/>
      <c r="O119" s="48">
        <f>SUM(C119:N119)</f>
        <v>8711</v>
      </c>
      <c r="P119" s="47">
        <f t="shared" si="13"/>
        <v>8.8582236775203882E-2</v>
      </c>
    </row>
    <row r="120" spans="2:17" s="59" customFormat="1" ht="15" customHeight="1" x14ac:dyDescent="0.2">
      <c r="B120" s="51" t="s">
        <v>93</v>
      </c>
      <c r="C120" s="50">
        <v>22</v>
      </c>
      <c r="D120" s="49">
        <v>40</v>
      </c>
      <c r="E120" s="49">
        <v>33</v>
      </c>
      <c r="F120" s="49">
        <v>30</v>
      </c>
      <c r="G120" s="49">
        <v>23</v>
      </c>
      <c r="H120" s="49">
        <v>26</v>
      </c>
      <c r="I120" s="49">
        <v>29</v>
      </c>
      <c r="J120" s="49">
        <v>22</v>
      </c>
      <c r="K120" s="80">
        <v>19</v>
      </c>
      <c r="L120" s="80">
        <v>19</v>
      </c>
      <c r="M120" s="80"/>
      <c r="N120" s="80"/>
      <c r="O120" s="48">
        <f>SUM(C120:N120)</f>
        <v>263</v>
      </c>
      <c r="P120" s="47">
        <f t="shared" si="13"/>
        <v>2.6744493481665275E-3</v>
      </c>
    </row>
    <row r="121" spans="2:17" s="59" customFormat="1" ht="15" customHeight="1" x14ac:dyDescent="0.2">
      <c r="B121" s="51" t="s">
        <v>92</v>
      </c>
      <c r="C121" s="50">
        <v>1936</v>
      </c>
      <c r="D121" s="49">
        <v>2178</v>
      </c>
      <c r="E121" s="49">
        <v>2500</v>
      </c>
      <c r="F121" s="49">
        <v>2288</v>
      </c>
      <c r="G121" s="49">
        <v>2074</v>
      </c>
      <c r="H121" s="49">
        <v>2337</v>
      </c>
      <c r="I121" s="49">
        <v>2193</v>
      </c>
      <c r="J121" s="49">
        <v>2178</v>
      </c>
      <c r="K121" s="80">
        <v>2289</v>
      </c>
      <c r="L121" s="80">
        <v>2299</v>
      </c>
      <c r="M121" s="80"/>
      <c r="N121" s="80"/>
      <c r="O121" s="48">
        <f>SUM(C121:N121)</f>
        <v>22272</v>
      </c>
      <c r="P121" s="47">
        <f t="shared" si="13"/>
        <v>0.2264841668530985</v>
      </c>
    </row>
    <row r="122" spans="2:17" s="59" customFormat="1" ht="15" customHeight="1" x14ac:dyDescent="0.2">
      <c r="B122" s="46" t="s">
        <v>1</v>
      </c>
      <c r="C122" s="45">
        <f t="shared" ref="C122:L122" si="14">SUM(C117:C121)</f>
        <v>9768</v>
      </c>
      <c r="D122" s="45">
        <f t="shared" si="14"/>
        <v>10054</v>
      </c>
      <c r="E122" s="45">
        <f t="shared" si="14"/>
        <v>10992</v>
      </c>
      <c r="F122" s="45">
        <f t="shared" si="14"/>
        <v>10274</v>
      </c>
      <c r="G122" s="45">
        <f t="shared" si="14"/>
        <v>9863</v>
      </c>
      <c r="H122" s="45">
        <f t="shared" si="14"/>
        <v>10039</v>
      </c>
      <c r="I122" s="45">
        <f t="shared" si="14"/>
        <v>9259</v>
      </c>
      <c r="J122" s="45">
        <f t="shared" si="14"/>
        <v>9212</v>
      </c>
      <c r="K122" s="45">
        <f t="shared" si="14"/>
        <v>9624</v>
      </c>
      <c r="L122" s="45">
        <f t="shared" si="14"/>
        <v>9253</v>
      </c>
      <c r="M122" s="45"/>
      <c r="N122" s="45"/>
      <c r="O122" s="45">
        <f>SUM(O117:O121)</f>
        <v>98338</v>
      </c>
      <c r="P122" s="44">
        <f t="shared" si="13"/>
        <v>1</v>
      </c>
    </row>
    <row r="123" spans="2:17" s="59" customFormat="1" ht="14.25" customHeight="1" x14ac:dyDescent="0.2">
      <c r="B123" s="51"/>
      <c r="C123" s="49"/>
      <c r="D123" s="49"/>
      <c r="E123" s="49"/>
      <c r="F123" s="79"/>
    </row>
    <row r="124" spans="2:17" s="59" customFormat="1" ht="18" customHeight="1" x14ac:dyDescent="0.25">
      <c r="B124" s="1" t="s">
        <v>91</v>
      </c>
      <c r="C124" s="3"/>
      <c r="D124" s="3"/>
      <c r="E124" s="3"/>
      <c r="F124" s="3"/>
      <c r="G124" s="3"/>
      <c r="H124" s="3"/>
      <c r="I124" s="3"/>
      <c r="J124" s="3"/>
      <c r="K124" s="2"/>
      <c r="L124" s="2"/>
      <c r="M124" s="2"/>
      <c r="N124" s="2"/>
      <c r="O124" s="2"/>
      <c r="P124" s="2"/>
    </row>
    <row r="125" spans="2:17" s="59" customFormat="1" ht="3" customHeight="1" x14ac:dyDescent="0.2">
      <c r="B125" s="77"/>
      <c r="C125" s="78"/>
      <c r="D125" s="78"/>
      <c r="E125" s="78"/>
      <c r="F125" s="78"/>
      <c r="G125" s="77"/>
      <c r="H125" s="77"/>
      <c r="I125" s="77"/>
      <c r="J125" s="77"/>
      <c r="K125" s="77"/>
      <c r="L125" s="77"/>
      <c r="M125" s="77"/>
      <c r="N125" s="77"/>
      <c r="O125" s="77"/>
      <c r="P125" s="77"/>
    </row>
    <row r="126" spans="2:17" s="59" customFormat="1" ht="15" customHeight="1" thickBot="1" x14ac:dyDescent="0.25">
      <c r="B126" s="53" t="s">
        <v>90</v>
      </c>
      <c r="C126" s="53"/>
      <c r="D126" s="53"/>
      <c r="E126" s="53"/>
      <c r="F126" s="53"/>
      <c r="G126" s="52"/>
      <c r="H126" s="52"/>
      <c r="I126" s="76"/>
      <c r="J126" s="76"/>
    </row>
    <row r="127" spans="2:17" s="42" customFormat="1" ht="15" customHeight="1" thickTop="1" x14ac:dyDescent="0.25">
      <c r="B127" s="54" t="s">
        <v>17</v>
      </c>
      <c r="C127" s="54" t="s">
        <v>2</v>
      </c>
      <c r="D127" s="54" t="s">
        <v>3</v>
      </c>
      <c r="E127" s="54" t="s">
        <v>89</v>
      </c>
      <c r="F127" s="54" t="s">
        <v>1</v>
      </c>
      <c r="G127" s="75" t="s">
        <v>58</v>
      </c>
      <c r="H127" s="65"/>
      <c r="I127" s="59"/>
      <c r="J127" s="59"/>
      <c r="K127" s="59"/>
      <c r="L127" s="59"/>
      <c r="M127" s="59"/>
      <c r="N127" s="59"/>
      <c r="O127" s="59"/>
      <c r="P127" s="59"/>
    </row>
    <row r="128" spans="2:17" s="42" customFormat="1" ht="15" customHeight="1" x14ac:dyDescent="0.25">
      <c r="B128" s="51" t="s">
        <v>19</v>
      </c>
      <c r="C128" s="50">
        <v>1704</v>
      </c>
      <c r="D128" s="49">
        <v>5627</v>
      </c>
      <c r="E128" s="49">
        <v>2437</v>
      </c>
      <c r="F128" s="64">
        <f t="shared" ref="F128:F137" si="15">C128+D128+E128</f>
        <v>9768</v>
      </c>
      <c r="G128" s="74" t="s">
        <v>88</v>
      </c>
      <c r="H128" s="47"/>
      <c r="I128" s="59"/>
      <c r="J128" s="59"/>
      <c r="K128" s="59"/>
      <c r="L128" s="59"/>
      <c r="M128" s="59"/>
      <c r="N128" s="59"/>
      <c r="O128" s="59"/>
      <c r="P128" s="59"/>
    </row>
    <row r="129" spans="2:16" s="42" customFormat="1" ht="15" customHeight="1" x14ac:dyDescent="0.25">
      <c r="B129" s="51" t="s">
        <v>20</v>
      </c>
      <c r="C129" s="50">
        <v>1927</v>
      </c>
      <c r="D129" s="49">
        <v>5383</v>
      </c>
      <c r="E129" s="49">
        <v>2744</v>
      </c>
      <c r="F129" s="64">
        <f t="shared" si="15"/>
        <v>10054</v>
      </c>
      <c r="G129" s="72">
        <f t="shared" ref="G129:G137" si="16">+(F129-F128)/F128</f>
        <v>2.9279279279279279E-2</v>
      </c>
      <c r="H129" s="47"/>
      <c r="I129" s="59"/>
      <c r="J129" s="59"/>
      <c r="K129" s="59"/>
      <c r="L129" s="59"/>
      <c r="M129" s="59"/>
      <c r="N129" s="59"/>
      <c r="O129" s="59"/>
      <c r="P129" s="59"/>
    </row>
    <row r="130" spans="2:16" s="42" customFormat="1" ht="15" customHeight="1" x14ac:dyDescent="0.25">
      <c r="B130" s="51" t="s">
        <v>21</v>
      </c>
      <c r="C130" s="50">
        <v>2071</v>
      </c>
      <c r="D130" s="49">
        <v>5858</v>
      </c>
      <c r="E130" s="49">
        <v>3063</v>
      </c>
      <c r="F130" s="64">
        <f t="shared" si="15"/>
        <v>10992</v>
      </c>
      <c r="G130" s="72">
        <f t="shared" si="16"/>
        <v>9.3296200517207079E-2</v>
      </c>
      <c r="H130" s="47"/>
      <c r="I130" s="59"/>
      <c r="J130" s="59"/>
      <c r="K130" s="59"/>
      <c r="L130" s="59"/>
      <c r="M130" s="59"/>
      <c r="N130" s="59"/>
      <c r="O130" s="59"/>
      <c r="P130" s="59"/>
    </row>
    <row r="131" spans="2:16" s="42" customFormat="1" ht="15" customHeight="1" x14ac:dyDescent="0.25">
      <c r="B131" s="51" t="s">
        <v>22</v>
      </c>
      <c r="C131" s="50">
        <v>1976</v>
      </c>
      <c r="D131" s="49">
        <v>5321</v>
      </c>
      <c r="E131" s="49">
        <v>2977</v>
      </c>
      <c r="F131" s="64">
        <f t="shared" si="15"/>
        <v>10274</v>
      </c>
      <c r="G131" s="72">
        <f t="shared" si="16"/>
        <v>-6.5320232896652106E-2</v>
      </c>
      <c r="H131" s="47"/>
      <c r="I131" s="59"/>
      <c r="J131" s="59"/>
      <c r="K131" s="59"/>
      <c r="L131" s="59"/>
      <c r="M131" s="59"/>
      <c r="N131" s="59"/>
      <c r="O131" s="59"/>
      <c r="P131" s="59"/>
    </row>
    <row r="132" spans="2:16" s="42" customFormat="1" ht="15" customHeight="1" x14ac:dyDescent="0.25">
      <c r="B132" s="51" t="s">
        <v>23</v>
      </c>
      <c r="C132" s="50">
        <v>1942</v>
      </c>
      <c r="D132" s="49">
        <v>5167</v>
      </c>
      <c r="E132" s="49">
        <v>2754</v>
      </c>
      <c r="F132" s="64">
        <f t="shared" si="15"/>
        <v>9863</v>
      </c>
      <c r="G132" s="72">
        <f t="shared" si="16"/>
        <v>-4.0003893322951137E-2</v>
      </c>
      <c r="H132" s="47"/>
      <c r="I132" s="59"/>
      <c r="J132" s="59"/>
      <c r="K132" s="59"/>
      <c r="L132" s="59"/>
      <c r="M132" s="59"/>
      <c r="N132" s="59"/>
      <c r="O132" s="59"/>
      <c r="P132" s="59"/>
    </row>
    <row r="133" spans="2:16" s="42" customFormat="1" ht="15" customHeight="1" x14ac:dyDescent="0.25">
      <c r="B133" s="51" t="s">
        <v>24</v>
      </c>
      <c r="C133" s="50">
        <v>1976</v>
      </c>
      <c r="D133" s="49">
        <v>5169</v>
      </c>
      <c r="E133" s="49">
        <v>2894</v>
      </c>
      <c r="F133" s="64">
        <f t="shared" si="15"/>
        <v>10039</v>
      </c>
      <c r="G133" s="72">
        <f t="shared" si="16"/>
        <v>1.7844469228429485E-2</v>
      </c>
      <c r="H133" s="47"/>
      <c r="I133" s="59"/>
      <c r="J133" s="59"/>
      <c r="K133" s="59"/>
      <c r="L133" s="59"/>
      <c r="M133" s="59"/>
      <c r="N133" s="59"/>
      <c r="O133" s="73" t="s">
        <v>2</v>
      </c>
      <c r="P133" s="73" t="s">
        <v>3</v>
      </c>
    </row>
    <row r="134" spans="2:16" s="42" customFormat="1" ht="15" customHeight="1" x14ac:dyDescent="0.25">
      <c r="B134" s="51" t="s">
        <v>25</v>
      </c>
      <c r="C134" s="50">
        <v>1948</v>
      </c>
      <c r="D134" s="49">
        <v>4647</v>
      </c>
      <c r="E134" s="49">
        <v>2664</v>
      </c>
      <c r="F134" s="64">
        <f t="shared" si="15"/>
        <v>9259</v>
      </c>
      <c r="G134" s="72">
        <f t="shared" si="16"/>
        <v>-7.7696981771092744E-2</v>
      </c>
      <c r="H134" s="47"/>
      <c r="I134" s="59"/>
      <c r="J134" s="59"/>
      <c r="K134" s="59"/>
      <c r="L134" s="59"/>
      <c r="M134" s="59"/>
      <c r="N134" s="59"/>
      <c r="O134" s="136">
        <f>C141</f>
        <v>0.19589578799650187</v>
      </c>
      <c r="P134" s="136">
        <f>D141</f>
        <v>0.5195753421871504</v>
      </c>
    </row>
    <row r="135" spans="2:16" s="42" customFormat="1" ht="15" customHeight="1" x14ac:dyDescent="0.25">
      <c r="B135" s="51" t="s">
        <v>26</v>
      </c>
      <c r="C135" s="50">
        <v>1875</v>
      </c>
      <c r="D135" s="49">
        <v>4605</v>
      </c>
      <c r="E135" s="49">
        <v>2732</v>
      </c>
      <c r="F135" s="64">
        <f t="shared" si="15"/>
        <v>9212</v>
      </c>
      <c r="G135" s="72">
        <f t="shared" si="16"/>
        <v>-5.076142131979695E-3</v>
      </c>
      <c r="H135" s="47"/>
      <c r="I135" s="59"/>
      <c r="J135" s="59"/>
      <c r="K135" s="59"/>
      <c r="L135" s="59"/>
      <c r="M135" s="59"/>
      <c r="N135" s="59"/>
      <c r="O135" s="136"/>
      <c r="P135" s="151"/>
    </row>
    <row r="136" spans="2:16" s="42" customFormat="1" ht="15" customHeight="1" x14ac:dyDescent="0.25">
      <c r="B136" s="51" t="s">
        <v>59</v>
      </c>
      <c r="C136" s="50">
        <v>2006</v>
      </c>
      <c r="D136" s="49">
        <v>4746</v>
      </c>
      <c r="E136" s="49">
        <v>2872</v>
      </c>
      <c r="F136" s="64">
        <f t="shared" si="15"/>
        <v>9624</v>
      </c>
      <c r="G136" s="72">
        <f t="shared" si="16"/>
        <v>4.4724272687798522E-2</v>
      </c>
      <c r="H136" s="47"/>
      <c r="I136" s="59"/>
      <c r="J136" s="59"/>
      <c r="K136" s="59"/>
      <c r="L136" s="59"/>
      <c r="M136" s="59"/>
      <c r="N136" s="59"/>
      <c r="O136" s="59"/>
      <c r="P136" s="59"/>
    </row>
    <row r="137" spans="2:16" s="42" customFormat="1" ht="15" customHeight="1" x14ac:dyDescent="0.25">
      <c r="B137" s="51" t="s">
        <v>28</v>
      </c>
      <c r="C137" s="50">
        <v>1839</v>
      </c>
      <c r="D137" s="49">
        <v>4571</v>
      </c>
      <c r="E137" s="49">
        <v>2843</v>
      </c>
      <c r="F137" s="64">
        <f t="shared" si="15"/>
        <v>9253</v>
      </c>
      <c r="G137" s="72">
        <f t="shared" si="16"/>
        <v>-3.8549459684123023E-2</v>
      </c>
      <c r="H137" s="47"/>
      <c r="I137" s="59"/>
      <c r="J137" s="59"/>
      <c r="K137" s="59"/>
      <c r="L137" s="59"/>
      <c r="M137" s="59"/>
      <c r="N137" s="59"/>
      <c r="O137" s="59"/>
      <c r="P137" s="59"/>
    </row>
    <row r="138" spans="2:16" s="42" customFormat="1" ht="15" customHeight="1" x14ac:dyDescent="0.25">
      <c r="B138" s="51" t="s">
        <v>29</v>
      </c>
      <c r="C138" s="50"/>
      <c r="D138" s="49"/>
      <c r="E138" s="49"/>
      <c r="F138" s="64"/>
      <c r="G138" s="72"/>
      <c r="H138" s="71"/>
      <c r="I138" s="59"/>
      <c r="J138" s="59"/>
      <c r="K138" s="59"/>
      <c r="L138" s="59"/>
      <c r="M138" s="59"/>
      <c r="N138" s="59"/>
      <c r="O138" s="59"/>
      <c r="P138" s="59"/>
    </row>
    <row r="139" spans="2:16" s="42" customFormat="1" ht="15" customHeight="1" thickBot="1" x14ac:dyDescent="0.3">
      <c r="B139" s="51" t="s">
        <v>30</v>
      </c>
      <c r="C139" s="48"/>
      <c r="D139" s="49"/>
      <c r="E139" s="49"/>
      <c r="F139" s="64"/>
      <c r="G139" s="70"/>
      <c r="H139" s="59"/>
      <c r="I139" s="59"/>
      <c r="J139" s="59"/>
      <c r="K139" s="59"/>
      <c r="L139" s="59"/>
      <c r="M139" s="59"/>
      <c r="N139" s="59"/>
      <c r="O139" s="59"/>
      <c r="P139" s="59"/>
    </row>
    <row r="140" spans="2:16" s="42" customFormat="1" ht="15.75" thickTop="1" x14ac:dyDescent="0.25">
      <c r="B140" s="46" t="s">
        <v>1</v>
      </c>
      <c r="C140" s="45">
        <f>SUM(C128:C139)</f>
        <v>19264</v>
      </c>
      <c r="D140" s="45">
        <f>SUM(D128:D139)</f>
        <v>51094</v>
      </c>
      <c r="E140" s="45">
        <f>SUM(E128:E139)</f>
        <v>27980</v>
      </c>
      <c r="F140" s="45">
        <f>SUM(F128:F139)</f>
        <v>98338</v>
      </c>
      <c r="G140" s="63"/>
      <c r="H140" s="69"/>
      <c r="I140" s="69"/>
      <c r="J140" s="69"/>
      <c r="K140" s="69"/>
      <c r="L140" s="69"/>
      <c r="M140" s="59"/>
      <c r="N140" s="59"/>
      <c r="O140" s="59"/>
      <c r="P140" s="59"/>
    </row>
    <row r="141" spans="2:16" s="42" customFormat="1" x14ac:dyDescent="0.25">
      <c r="B141" s="62" t="s">
        <v>72</v>
      </c>
      <c r="C141" s="68">
        <f>C140/F140</f>
        <v>0.19589578799650187</v>
      </c>
      <c r="D141" s="68">
        <f>D140/F140</f>
        <v>0.5195753421871504</v>
      </c>
      <c r="E141" s="68">
        <f>E140/F140</f>
        <v>0.28452886981634767</v>
      </c>
      <c r="F141" s="68">
        <f>F140/F140</f>
        <v>1</v>
      </c>
      <c r="G141" s="67"/>
      <c r="H141" s="65"/>
      <c r="I141" s="65"/>
      <c r="J141" s="65"/>
      <c r="K141" s="65"/>
      <c r="L141" s="65"/>
      <c r="M141" s="59"/>
      <c r="N141" s="59"/>
      <c r="O141" s="59"/>
      <c r="P141" s="59"/>
    </row>
    <row r="142" spans="2:16" s="42" customFormat="1" x14ac:dyDescent="0.25">
      <c r="B142" s="51"/>
      <c r="C142" s="49"/>
      <c r="D142" s="49"/>
      <c r="E142" s="49"/>
      <c r="F142" s="49"/>
      <c r="G142" s="49"/>
      <c r="H142" s="49"/>
      <c r="I142" s="49"/>
      <c r="J142" s="49"/>
      <c r="K142" s="64"/>
      <c r="L142" s="64"/>
      <c r="M142" s="59"/>
      <c r="N142" s="59"/>
      <c r="O142" s="59"/>
      <c r="P142" s="59"/>
    </row>
    <row r="143" spans="2:16" s="42" customFormat="1" x14ac:dyDescent="0.25">
      <c r="B143" s="53" t="s">
        <v>87</v>
      </c>
      <c r="C143" s="53"/>
      <c r="D143" s="53"/>
      <c r="E143" s="53"/>
      <c r="F143" s="53"/>
      <c r="G143" s="49"/>
      <c r="H143" s="49"/>
      <c r="I143" s="49"/>
      <c r="J143" s="49"/>
      <c r="K143" s="64"/>
      <c r="L143" s="64"/>
      <c r="M143" s="59"/>
      <c r="N143" s="59"/>
      <c r="O143" s="59"/>
      <c r="P143" s="59"/>
    </row>
    <row r="144" spans="2:16" s="42" customFormat="1" ht="25.5" customHeight="1" x14ac:dyDescent="0.25">
      <c r="B144" s="133" t="s">
        <v>17</v>
      </c>
      <c r="C144" s="54" t="s">
        <v>86</v>
      </c>
      <c r="D144" s="54" t="s">
        <v>85</v>
      </c>
      <c r="E144" s="54" t="s">
        <v>18</v>
      </c>
      <c r="F144" s="54" t="s">
        <v>84</v>
      </c>
      <c r="G144" s="54" t="s">
        <v>83</v>
      </c>
      <c r="H144" s="54" t="s">
        <v>82</v>
      </c>
      <c r="I144" s="54" t="s">
        <v>81</v>
      </c>
      <c r="J144" s="133" t="s">
        <v>80</v>
      </c>
      <c r="K144" s="133" t="s">
        <v>1</v>
      </c>
      <c r="L144" s="65"/>
      <c r="M144" s="59"/>
      <c r="N144" s="59"/>
      <c r="O144" s="59"/>
      <c r="P144" s="59"/>
    </row>
    <row r="145" spans="2:16" s="42" customFormat="1" ht="13.5" customHeight="1" x14ac:dyDescent="0.25">
      <c r="B145" s="133"/>
      <c r="C145" s="66" t="s">
        <v>79</v>
      </c>
      <c r="D145" s="66" t="s">
        <v>78</v>
      </c>
      <c r="E145" s="66" t="s">
        <v>77</v>
      </c>
      <c r="F145" s="66" t="s">
        <v>76</v>
      </c>
      <c r="G145" s="66" t="s">
        <v>75</v>
      </c>
      <c r="H145" s="66" t="s">
        <v>74</v>
      </c>
      <c r="I145" s="66" t="s">
        <v>73</v>
      </c>
      <c r="J145" s="133"/>
      <c r="K145" s="133"/>
      <c r="L145" s="65"/>
      <c r="M145" s="59"/>
      <c r="N145" s="59"/>
      <c r="O145" s="59"/>
      <c r="P145" s="59"/>
    </row>
    <row r="146" spans="2:16" s="42" customFormat="1" ht="14.25" customHeight="1" x14ac:dyDescent="0.25">
      <c r="B146" s="51" t="s">
        <v>19</v>
      </c>
      <c r="C146" s="50">
        <v>0</v>
      </c>
      <c r="D146" s="49">
        <v>3</v>
      </c>
      <c r="E146" s="49">
        <v>21</v>
      </c>
      <c r="F146" s="49">
        <v>58</v>
      </c>
      <c r="G146" s="49">
        <v>1675</v>
      </c>
      <c r="H146" s="49">
        <v>5023</v>
      </c>
      <c r="I146" s="49">
        <v>323</v>
      </c>
      <c r="J146" s="49">
        <v>2665</v>
      </c>
      <c r="K146" s="64">
        <f t="shared" ref="K146:K155" si="17">SUM(C146:J146)</f>
        <v>9768</v>
      </c>
      <c r="L146" s="64"/>
      <c r="M146" s="59"/>
      <c r="N146" s="59"/>
      <c r="O146" s="59"/>
      <c r="P146" s="59"/>
    </row>
    <row r="147" spans="2:16" s="42" customFormat="1" ht="14.25" customHeight="1" x14ac:dyDescent="0.25">
      <c r="B147" s="51" t="s">
        <v>20</v>
      </c>
      <c r="C147" s="50">
        <v>0</v>
      </c>
      <c r="D147" s="49">
        <v>8</v>
      </c>
      <c r="E147" s="49">
        <v>32</v>
      </c>
      <c r="F147" s="49">
        <v>72</v>
      </c>
      <c r="G147" s="49">
        <v>1679</v>
      </c>
      <c r="H147" s="49">
        <v>4864</v>
      </c>
      <c r="I147" s="49">
        <v>362</v>
      </c>
      <c r="J147" s="49">
        <v>3037</v>
      </c>
      <c r="K147" s="64">
        <f t="shared" si="17"/>
        <v>10054</v>
      </c>
      <c r="L147" s="64"/>
      <c r="M147" s="59"/>
      <c r="N147" s="59"/>
      <c r="O147" s="59"/>
      <c r="P147" s="59"/>
    </row>
    <row r="148" spans="2:16" s="42" customFormat="1" ht="14.25" customHeight="1" x14ac:dyDescent="0.25">
      <c r="B148" s="51" t="s">
        <v>21</v>
      </c>
      <c r="C148" s="50">
        <v>0</v>
      </c>
      <c r="D148" s="49">
        <v>6</v>
      </c>
      <c r="E148" s="49">
        <v>31</v>
      </c>
      <c r="F148" s="49">
        <v>66</v>
      </c>
      <c r="G148" s="49">
        <v>1728</v>
      </c>
      <c r="H148" s="49">
        <v>5320</v>
      </c>
      <c r="I148" s="49">
        <v>378</v>
      </c>
      <c r="J148" s="49">
        <v>3463</v>
      </c>
      <c r="K148" s="64">
        <f t="shared" si="17"/>
        <v>10992</v>
      </c>
      <c r="L148" s="64"/>
      <c r="M148" s="59"/>
      <c r="N148" s="59"/>
      <c r="O148" s="59"/>
      <c r="P148" s="59"/>
    </row>
    <row r="149" spans="2:16" s="42" customFormat="1" ht="14.25" customHeight="1" x14ac:dyDescent="0.25">
      <c r="B149" s="51" t="s">
        <v>22</v>
      </c>
      <c r="C149" s="50">
        <v>0</v>
      </c>
      <c r="D149" s="49">
        <v>6</v>
      </c>
      <c r="E149" s="49">
        <v>35</v>
      </c>
      <c r="F149" s="49">
        <v>71</v>
      </c>
      <c r="G149" s="49">
        <v>1593</v>
      </c>
      <c r="H149" s="49">
        <v>4915</v>
      </c>
      <c r="I149" s="49">
        <v>320</v>
      </c>
      <c r="J149" s="49">
        <v>3334</v>
      </c>
      <c r="K149" s="64">
        <f t="shared" si="17"/>
        <v>10274</v>
      </c>
      <c r="L149" s="64"/>
      <c r="M149" s="59"/>
      <c r="N149" s="59"/>
      <c r="O149" s="59"/>
      <c r="P149" s="59"/>
    </row>
    <row r="150" spans="2:16" s="42" customFormat="1" ht="14.25" customHeight="1" x14ac:dyDescent="0.25">
      <c r="B150" s="51" t="s">
        <v>23</v>
      </c>
      <c r="C150" s="50">
        <v>0</v>
      </c>
      <c r="D150" s="49">
        <v>9</v>
      </c>
      <c r="E150" s="49">
        <v>31</v>
      </c>
      <c r="F150" s="49">
        <v>68</v>
      </c>
      <c r="G150" s="49">
        <v>1635</v>
      </c>
      <c r="H150" s="49">
        <v>4704</v>
      </c>
      <c r="I150" s="49">
        <v>303</v>
      </c>
      <c r="J150" s="49">
        <v>3113</v>
      </c>
      <c r="K150" s="64">
        <f t="shared" si="17"/>
        <v>9863</v>
      </c>
      <c r="L150" s="64"/>
      <c r="M150" s="59"/>
      <c r="N150" s="59"/>
      <c r="O150" s="59"/>
      <c r="P150" s="59"/>
    </row>
    <row r="151" spans="2:16" s="42" customFormat="1" ht="14.25" customHeight="1" x14ac:dyDescent="0.25">
      <c r="B151" s="51" t="s">
        <v>24</v>
      </c>
      <c r="C151" s="50">
        <v>0</v>
      </c>
      <c r="D151" s="49">
        <v>7</v>
      </c>
      <c r="E151" s="49">
        <v>36</v>
      </c>
      <c r="F151" s="49">
        <v>61</v>
      </c>
      <c r="G151" s="49">
        <v>1574</v>
      </c>
      <c r="H151" s="49">
        <v>4836</v>
      </c>
      <c r="I151" s="49">
        <v>298</v>
      </c>
      <c r="J151" s="49">
        <v>3227</v>
      </c>
      <c r="K151" s="64">
        <f t="shared" si="17"/>
        <v>10039</v>
      </c>
      <c r="L151" s="64"/>
      <c r="M151" s="59"/>
      <c r="N151" s="59"/>
      <c r="O151" s="59"/>
      <c r="P151" s="59"/>
    </row>
    <row r="152" spans="2:16" s="42" customFormat="1" ht="14.25" customHeight="1" x14ac:dyDescent="0.25">
      <c r="B152" s="51" t="s">
        <v>25</v>
      </c>
      <c r="C152" s="50">
        <v>0</v>
      </c>
      <c r="D152" s="49">
        <v>6</v>
      </c>
      <c r="E152" s="49">
        <v>26</v>
      </c>
      <c r="F152" s="49">
        <v>83</v>
      </c>
      <c r="G152" s="49">
        <v>1458</v>
      </c>
      <c r="H152" s="49">
        <v>4403</v>
      </c>
      <c r="I152" s="49">
        <v>299</v>
      </c>
      <c r="J152" s="49">
        <v>2984</v>
      </c>
      <c r="K152" s="64">
        <f t="shared" si="17"/>
        <v>9259</v>
      </c>
      <c r="L152" s="64"/>
      <c r="M152" s="59"/>
      <c r="N152" s="59"/>
      <c r="O152" s="59"/>
      <c r="P152" s="59"/>
    </row>
    <row r="153" spans="2:16" s="42" customFormat="1" ht="14.25" customHeight="1" x14ac:dyDescent="0.25">
      <c r="B153" s="51" t="s">
        <v>26</v>
      </c>
      <c r="C153" s="50">
        <v>0</v>
      </c>
      <c r="D153" s="49">
        <v>11</v>
      </c>
      <c r="E153" s="49">
        <v>31</v>
      </c>
      <c r="F153" s="49">
        <v>43</v>
      </c>
      <c r="G153" s="49">
        <v>1385</v>
      </c>
      <c r="H153" s="49">
        <v>4431</v>
      </c>
      <c r="I153" s="49">
        <v>298</v>
      </c>
      <c r="J153" s="49">
        <v>3013</v>
      </c>
      <c r="K153" s="64">
        <f t="shared" si="17"/>
        <v>9212</v>
      </c>
      <c r="L153" s="64"/>
      <c r="M153" s="59"/>
      <c r="N153" s="59"/>
      <c r="O153" s="59"/>
      <c r="P153" s="59"/>
    </row>
    <row r="154" spans="2:16" s="42" customFormat="1" ht="14.25" customHeight="1" x14ac:dyDescent="0.25">
      <c r="B154" s="51" t="s">
        <v>59</v>
      </c>
      <c r="C154" s="50">
        <v>0</v>
      </c>
      <c r="D154" s="49">
        <v>14</v>
      </c>
      <c r="E154" s="49">
        <v>26</v>
      </c>
      <c r="F154" s="49">
        <v>58</v>
      </c>
      <c r="G154" s="49">
        <v>1423</v>
      </c>
      <c r="H154" s="49">
        <v>4676</v>
      </c>
      <c r="I154" s="49">
        <v>276</v>
      </c>
      <c r="J154" s="49">
        <v>3151</v>
      </c>
      <c r="K154" s="64">
        <f t="shared" si="17"/>
        <v>9624</v>
      </c>
      <c r="L154" s="64"/>
      <c r="M154" s="59"/>
      <c r="N154" s="59"/>
      <c r="O154" s="59"/>
      <c r="P154" s="59"/>
    </row>
    <row r="155" spans="2:16" s="42" customFormat="1" ht="14.25" customHeight="1" x14ac:dyDescent="0.25">
      <c r="B155" s="51" t="s">
        <v>28</v>
      </c>
      <c r="C155" s="50">
        <v>0</v>
      </c>
      <c r="D155" s="49">
        <v>13</v>
      </c>
      <c r="E155" s="49">
        <v>46</v>
      </c>
      <c r="F155" s="49">
        <v>65</v>
      </c>
      <c r="G155" s="49">
        <v>1402</v>
      </c>
      <c r="H155" s="49">
        <v>4286</v>
      </c>
      <c r="I155" s="49">
        <v>271</v>
      </c>
      <c r="J155" s="49">
        <v>3170</v>
      </c>
      <c r="K155" s="64">
        <f t="shared" si="17"/>
        <v>9253</v>
      </c>
      <c r="L155" s="64"/>
      <c r="M155" s="59"/>
      <c r="N155" s="59"/>
      <c r="O155" s="59"/>
      <c r="P155" s="59"/>
    </row>
    <row r="156" spans="2:16" s="42" customFormat="1" ht="14.25" customHeight="1" x14ac:dyDescent="0.25">
      <c r="B156" s="51" t="s">
        <v>29</v>
      </c>
      <c r="C156" s="50"/>
      <c r="D156" s="49"/>
      <c r="E156" s="49"/>
      <c r="F156" s="49"/>
      <c r="G156" s="49"/>
      <c r="H156" s="49"/>
      <c r="I156" s="49"/>
      <c r="J156" s="49"/>
      <c r="K156" s="64"/>
      <c r="L156" s="64"/>
      <c r="M156" s="59"/>
      <c r="N156" s="59"/>
      <c r="O156" s="59"/>
      <c r="P156" s="59"/>
    </row>
    <row r="157" spans="2:16" s="42" customFormat="1" ht="14.25" customHeight="1" x14ac:dyDescent="0.25">
      <c r="B157" s="51" t="s">
        <v>30</v>
      </c>
      <c r="C157" s="50"/>
      <c r="D157" s="49"/>
      <c r="E157" s="49"/>
      <c r="F157" s="49"/>
      <c r="G157" s="49"/>
      <c r="H157" s="49"/>
      <c r="I157" s="49"/>
      <c r="J157" s="49"/>
      <c r="K157" s="64"/>
      <c r="L157" s="64"/>
      <c r="M157" s="59"/>
      <c r="N157" s="59"/>
      <c r="O157" s="59"/>
      <c r="P157" s="59"/>
    </row>
    <row r="158" spans="2:16" s="42" customFormat="1" ht="14.25" customHeight="1" x14ac:dyDescent="0.25">
      <c r="B158" s="46" t="s">
        <v>1</v>
      </c>
      <c r="C158" s="45">
        <f t="shared" ref="C158:K158" si="18">SUM(C146:C157)</f>
        <v>0</v>
      </c>
      <c r="D158" s="45">
        <f t="shared" si="18"/>
        <v>83</v>
      </c>
      <c r="E158" s="45">
        <f t="shared" si="18"/>
        <v>315</v>
      </c>
      <c r="F158" s="45">
        <f t="shared" si="18"/>
        <v>645</v>
      </c>
      <c r="G158" s="45">
        <f t="shared" si="18"/>
        <v>15552</v>
      </c>
      <c r="H158" s="45">
        <f t="shared" si="18"/>
        <v>47458</v>
      </c>
      <c r="I158" s="45">
        <f t="shared" si="18"/>
        <v>3128</v>
      </c>
      <c r="J158" s="45">
        <f t="shared" si="18"/>
        <v>31157</v>
      </c>
      <c r="K158" s="45">
        <f t="shared" si="18"/>
        <v>98338</v>
      </c>
      <c r="L158" s="63"/>
      <c r="M158" s="59"/>
      <c r="N158" s="58"/>
      <c r="O158" s="57"/>
      <c r="P158" s="56"/>
    </row>
    <row r="159" spans="2:16" s="42" customFormat="1" ht="14.25" customHeight="1" x14ac:dyDescent="0.25">
      <c r="B159" s="62" t="s">
        <v>72</v>
      </c>
      <c r="C159" s="61">
        <f t="shared" ref="C159:K159" si="19">C158/$K$65</f>
        <v>0</v>
      </c>
      <c r="D159" s="61">
        <f t="shared" si="19"/>
        <v>8.4402774105635659E-4</v>
      </c>
      <c r="E159" s="61">
        <f t="shared" si="19"/>
        <v>3.2032378124427995E-3</v>
      </c>
      <c r="F159" s="61">
        <f t="shared" si="19"/>
        <v>6.5590107588114465E-3</v>
      </c>
      <c r="G159" s="61">
        <f t="shared" si="19"/>
        <v>0.15814842685431879</v>
      </c>
      <c r="H159" s="61">
        <f t="shared" si="19"/>
        <v>0.48260082572352497</v>
      </c>
      <c r="I159" s="61">
        <f t="shared" si="19"/>
        <v>3.180865992800342E-2</v>
      </c>
      <c r="J159" s="61">
        <f t="shared" si="19"/>
        <v>0.31683581118184223</v>
      </c>
      <c r="K159" s="61">
        <f t="shared" si="19"/>
        <v>1</v>
      </c>
      <c r="L159" s="60"/>
      <c r="M159" s="59"/>
      <c r="N159" s="58"/>
      <c r="O159" s="57"/>
      <c r="P159" s="56"/>
    </row>
    <row r="160" spans="2:16" s="42" customFormat="1" x14ac:dyDescent="0.25">
      <c r="C160" s="55"/>
      <c r="D160" s="55"/>
      <c r="E160" s="55"/>
      <c r="F160" s="55"/>
    </row>
    <row r="161" spans="2:17" s="42" customFormat="1" x14ac:dyDescent="0.25">
      <c r="B161" s="42" t="s">
        <v>71</v>
      </c>
      <c r="C161" s="55"/>
      <c r="D161" s="55"/>
      <c r="E161" s="55"/>
      <c r="F161" s="55"/>
      <c r="J161" s="53"/>
    </row>
    <row r="162" spans="2:17" s="42" customFormat="1" ht="17.25" customHeight="1" x14ac:dyDescent="0.25">
      <c r="B162" s="54" t="s">
        <v>31</v>
      </c>
      <c r="C162" s="54" t="s">
        <v>19</v>
      </c>
      <c r="D162" s="54" t="s">
        <v>20</v>
      </c>
      <c r="E162" s="54" t="s">
        <v>21</v>
      </c>
      <c r="F162" s="54" t="s">
        <v>22</v>
      </c>
      <c r="G162" s="54" t="s">
        <v>23</v>
      </c>
      <c r="H162" s="54" t="s">
        <v>24</v>
      </c>
      <c r="I162" s="54" t="s">
        <v>25</v>
      </c>
      <c r="J162" s="54" t="s">
        <v>26</v>
      </c>
      <c r="K162" s="54" t="s">
        <v>27</v>
      </c>
      <c r="L162" s="54" t="s">
        <v>28</v>
      </c>
      <c r="M162" s="54" t="s">
        <v>29</v>
      </c>
      <c r="N162" s="54" t="s">
        <v>30</v>
      </c>
      <c r="O162" s="54" t="s">
        <v>1</v>
      </c>
      <c r="P162" s="54" t="s">
        <v>16</v>
      </c>
      <c r="Q162" s="53"/>
    </row>
    <row r="163" spans="2:17" s="42" customFormat="1" ht="14.25" customHeight="1" x14ac:dyDescent="0.25">
      <c r="B163" s="51" t="s">
        <v>32</v>
      </c>
      <c r="C163" s="50">
        <v>65</v>
      </c>
      <c r="D163" s="49">
        <v>70</v>
      </c>
      <c r="E163" s="49">
        <v>80</v>
      </c>
      <c r="F163" s="49">
        <v>66</v>
      </c>
      <c r="G163" s="49">
        <v>67</v>
      </c>
      <c r="H163" s="49">
        <v>54</v>
      </c>
      <c r="I163" s="49">
        <v>63</v>
      </c>
      <c r="J163" s="49">
        <v>77</v>
      </c>
      <c r="K163" s="49">
        <v>110</v>
      </c>
      <c r="L163" s="49">
        <v>75</v>
      </c>
      <c r="M163" s="49"/>
      <c r="N163" s="49"/>
      <c r="O163" s="48">
        <f t="shared" ref="O163:O187" si="20">SUM(C163:N163)</f>
        <v>727</v>
      </c>
      <c r="P163" s="47">
        <f t="shared" ref="P163:P187" si="21">O163/$O$188</f>
        <v>7.3928694909394131E-3</v>
      </c>
      <c r="Q163" s="52"/>
    </row>
    <row r="164" spans="2:17" s="42" customFormat="1" ht="14.25" customHeight="1" x14ac:dyDescent="0.25">
      <c r="B164" s="51" t="s">
        <v>33</v>
      </c>
      <c r="C164" s="50">
        <v>146</v>
      </c>
      <c r="D164" s="49">
        <v>148</v>
      </c>
      <c r="E164" s="49">
        <v>165</v>
      </c>
      <c r="F164" s="49">
        <v>161</v>
      </c>
      <c r="G164" s="49">
        <v>194</v>
      </c>
      <c r="H164" s="49">
        <v>149</v>
      </c>
      <c r="I164" s="49">
        <v>114</v>
      </c>
      <c r="J164" s="49">
        <v>131</v>
      </c>
      <c r="K164" s="49">
        <v>152</v>
      </c>
      <c r="L164" s="49">
        <v>125</v>
      </c>
      <c r="M164" s="49"/>
      <c r="N164" s="49"/>
      <c r="O164" s="48">
        <f t="shared" si="20"/>
        <v>1485</v>
      </c>
      <c r="P164" s="47">
        <f t="shared" si="21"/>
        <v>1.5100978258658911E-2</v>
      </c>
      <c r="Q164" s="43"/>
    </row>
    <row r="165" spans="2:17" s="42" customFormat="1" ht="14.25" customHeight="1" x14ac:dyDescent="0.25">
      <c r="B165" s="51" t="s">
        <v>70</v>
      </c>
      <c r="C165" s="50">
        <v>84</v>
      </c>
      <c r="D165" s="49">
        <v>69</v>
      </c>
      <c r="E165" s="49">
        <v>58</v>
      </c>
      <c r="F165" s="49">
        <v>94</v>
      </c>
      <c r="G165" s="49">
        <v>110</v>
      </c>
      <c r="H165" s="49">
        <v>86</v>
      </c>
      <c r="I165" s="49">
        <v>73</v>
      </c>
      <c r="J165" s="49">
        <v>111</v>
      </c>
      <c r="K165" s="49">
        <v>73</v>
      </c>
      <c r="L165" s="49">
        <v>94</v>
      </c>
      <c r="M165" s="49"/>
      <c r="N165" s="49"/>
      <c r="O165" s="48">
        <f t="shared" si="20"/>
        <v>852</v>
      </c>
      <c r="P165" s="47">
        <f t="shared" si="21"/>
        <v>8.6639956069881428E-3</v>
      </c>
      <c r="Q165" s="43"/>
    </row>
    <row r="166" spans="2:17" s="42" customFormat="1" ht="14.25" customHeight="1" x14ac:dyDescent="0.25">
      <c r="B166" s="51" t="s">
        <v>34</v>
      </c>
      <c r="C166" s="50">
        <v>313</v>
      </c>
      <c r="D166" s="49">
        <v>322</v>
      </c>
      <c r="E166" s="49">
        <v>405</v>
      </c>
      <c r="F166" s="49">
        <v>412</v>
      </c>
      <c r="G166" s="49">
        <v>404</v>
      </c>
      <c r="H166" s="49">
        <v>473</v>
      </c>
      <c r="I166" s="49">
        <v>453</v>
      </c>
      <c r="J166" s="49">
        <v>360</v>
      </c>
      <c r="K166" s="49">
        <v>409</v>
      </c>
      <c r="L166" s="49">
        <v>376</v>
      </c>
      <c r="M166" s="49"/>
      <c r="N166" s="49"/>
      <c r="O166" s="48">
        <f t="shared" si="20"/>
        <v>3927</v>
      </c>
      <c r="P166" s="47">
        <f t="shared" si="21"/>
        <v>3.9933698061786899E-2</v>
      </c>
      <c r="Q166" s="43"/>
    </row>
    <row r="167" spans="2:17" s="42" customFormat="1" ht="14.25" customHeight="1" x14ac:dyDescent="0.25">
      <c r="B167" s="51" t="s">
        <v>35</v>
      </c>
      <c r="C167" s="50">
        <v>107</v>
      </c>
      <c r="D167" s="49">
        <v>143</v>
      </c>
      <c r="E167" s="49">
        <v>130</v>
      </c>
      <c r="F167" s="49">
        <v>131</v>
      </c>
      <c r="G167" s="49">
        <v>147</v>
      </c>
      <c r="H167" s="49">
        <v>179</v>
      </c>
      <c r="I167" s="49">
        <v>165</v>
      </c>
      <c r="J167" s="49">
        <v>139</v>
      </c>
      <c r="K167" s="49">
        <v>160</v>
      </c>
      <c r="L167" s="49">
        <v>159</v>
      </c>
      <c r="M167" s="49"/>
      <c r="N167" s="49"/>
      <c r="O167" s="48">
        <f t="shared" si="20"/>
        <v>1460</v>
      </c>
      <c r="P167" s="47">
        <f t="shared" si="21"/>
        <v>1.4846753035449165E-2</v>
      </c>
      <c r="Q167" s="43"/>
    </row>
    <row r="168" spans="2:17" s="42" customFormat="1" ht="14.25" customHeight="1" x14ac:dyDescent="0.25">
      <c r="B168" s="51" t="s">
        <v>36</v>
      </c>
      <c r="C168" s="50">
        <v>194</v>
      </c>
      <c r="D168" s="49">
        <v>197</v>
      </c>
      <c r="E168" s="49">
        <v>260</v>
      </c>
      <c r="F168" s="49">
        <v>242</v>
      </c>
      <c r="G168" s="49">
        <v>236</v>
      </c>
      <c r="H168" s="49">
        <v>276</v>
      </c>
      <c r="I168" s="49">
        <v>243</v>
      </c>
      <c r="J168" s="49">
        <v>252</v>
      </c>
      <c r="K168" s="49">
        <v>241</v>
      </c>
      <c r="L168" s="49">
        <v>241</v>
      </c>
      <c r="M168" s="49"/>
      <c r="N168" s="49"/>
      <c r="O168" s="48">
        <f t="shared" si="20"/>
        <v>2382</v>
      </c>
      <c r="P168" s="47">
        <f t="shared" si="21"/>
        <v>2.4222579267424597E-2</v>
      </c>
      <c r="Q168" s="43"/>
    </row>
    <row r="169" spans="2:17" s="42" customFormat="1" ht="14.25" customHeight="1" x14ac:dyDescent="0.25">
      <c r="B169" s="51" t="s">
        <v>37</v>
      </c>
      <c r="C169" s="50">
        <v>553</v>
      </c>
      <c r="D169" s="49">
        <v>618</v>
      </c>
      <c r="E169" s="49">
        <v>558</v>
      </c>
      <c r="F169" s="49">
        <v>552</v>
      </c>
      <c r="G169" s="49">
        <v>510</v>
      </c>
      <c r="H169" s="49">
        <v>503</v>
      </c>
      <c r="I169" s="49">
        <v>454</v>
      </c>
      <c r="J169" s="49">
        <v>415</v>
      </c>
      <c r="K169" s="49">
        <v>463</v>
      </c>
      <c r="L169" s="49">
        <v>456</v>
      </c>
      <c r="M169" s="49"/>
      <c r="N169" s="49"/>
      <c r="O169" s="48">
        <f t="shared" si="20"/>
        <v>5082</v>
      </c>
      <c r="P169" s="47">
        <f t="shared" si="21"/>
        <v>5.1678903374077163E-2</v>
      </c>
      <c r="Q169" s="43"/>
    </row>
    <row r="170" spans="2:17" s="42" customFormat="1" ht="14.25" customHeight="1" x14ac:dyDescent="0.25">
      <c r="B170" s="51" t="s">
        <v>38</v>
      </c>
      <c r="C170" s="50">
        <v>276</v>
      </c>
      <c r="D170" s="49">
        <v>238</v>
      </c>
      <c r="E170" s="49">
        <v>298</v>
      </c>
      <c r="F170" s="49">
        <v>271</v>
      </c>
      <c r="G170" s="49">
        <v>326</v>
      </c>
      <c r="H170" s="49">
        <v>291</v>
      </c>
      <c r="I170" s="49">
        <v>299</v>
      </c>
      <c r="J170" s="49">
        <v>331</v>
      </c>
      <c r="K170" s="49">
        <v>341</v>
      </c>
      <c r="L170" s="49">
        <v>309</v>
      </c>
      <c r="M170" s="49"/>
      <c r="N170" s="49"/>
      <c r="O170" s="48">
        <f t="shared" si="20"/>
        <v>2980</v>
      </c>
      <c r="P170" s="47">
        <f t="shared" si="21"/>
        <v>3.030364660660172E-2</v>
      </c>
      <c r="Q170" s="43"/>
    </row>
    <row r="171" spans="2:17" s="42" customFormat="1" ht="14.25" customHeight="1" x14ac:dyDescent="0.25">
      <c r="B171" s="51" t="s">
        <v>39</v>
      </c>
      <c r="C171" s="50">
        <v>48</v>
      </c>
      <c r="D171" s="49">
        <v>54</v>
      </c>
      <c r="E171" s="49">
        <v>81</v>
      </c>
      <c r="F171" s="49">
        <v>54</v>
      </c>
      <c r="G171" s="49">
        <v>57</v>
      </c>
      <c r="H171" s="49">
        <v>38</v>
      </c>
      <c r="I171" s="49">
        <v>66</v>
      </c>
      <c r="J171" s="49">
        <v>49</v>
      </c>
      <c r="K171" s="49">
        <v>63</v>
      </c>
      <c r="L171" s="49">
        <v>56</v>
      </c>
      <c r="M171" s="49"/>
      <c r="N171" s="49"/>
      <c r="O171" s="48">
        <f t="shared" si="20"/>
        <v>566</v>
      </c>
      <c r="P171" s="47">
        <f t="shared" si="21"/>
        <v>5.7556590534686486E-3</v>
      </c>
      <c r="Q171" s="43"/>
    </row>
    <row r="172" spans="2:17" s="42" customFormat="1" ht="14.25" customHeight="1" x14ac:dyDescent="0.25">
      <c r="B172" s="51" t="s">
        <v>55</v>
      </c>
      <c r="C172" s="50">
        <v>145</v>
      </c>
      <c r="D172" s="49">
        <v>152</v>
      </c>
      <c r="E172" s="49">
        <v>174</v>
      </c>
      <c r="F172" s="49">
        <v>181</v>
      </c>
      <c r="G172" s="49">
        <v>187</v>
      </c>
      <c r="H172" s="49">
        <v>204</v>
      </c>
      <c r="I172" s="49">
        <v>163</v>
      </c>
      <c r="J172" s="49">
        <v>169</v>
      </c>
      <c r="K172" s="49">
        <v>195</v>
      </c>
      <c r="L172" s="49">
        <v>156</v>
      </c>
      <c r="M172" s="49"/>
      <c r="N172" s="49"/>
      <c r="O172" s="48">
        <f t="shared" si="20"/>
        <v>1726</v>
      </c>
      <c r="P172" s="47">
        <f t="shared" si="21"/>
        <v>1.7551709410400861E-2</v>
      </c>
      <c r="Q172" s="43"/>
    </row>
    <row r="173" spans="2:17" s="42" customFormat="1" ht="14.25" customHeight="1" x14ac:dyDescent="0.25">
      <c r="B173" s="51" t="s">
        <v>40</v>
      </c>
      <c r="C173" s="50">
        <v>275</v>
      </c>
      <c r="D173" s="49">
        <v>284</v>
      </c>
      <c r="E173" s="49">
        <v>264</v>
      </c>
      <c r="F173" s="49">
        <v>305</v>
      </c>
      <c r="G173" s="49">
        <v>226</v>
      </c>
      <c r="H173" s="49">
        <v>212</v>
      </c>
      <c r="I173" s="49">
        <v>206</v>
      </c>
      <c r="J173" s="49">
        <v>235</v>
      </c>
      <c r="K173" s="49">
        <v>257</v>
      </c>
      <c r="L173" s="49">
        <v>208</v>
      </c>
      <c r="M173" s="49"/>
      <c r="N173" s="49"/>
      <c r="O173" s="48">
        <f t="shared" si="20"/>
        <v>2472</v>
      </c>
      <c r="P173" s="47">
        <f t="shared" si="21"/>
        <v>2.5137790070979681E-2</v>
      </c>
      <c r="Q173" s="43"/>
    </row>
    <row r="174" spans="2:17" s="42" customFormat="1" ht="14.25" customHeight="1" x14ac:dyDescent="0.25">
      <c r="B174" s="51" t="s">
        <v>56</v>
      </c>
      <c r="C174" s="50">
        <v>290</v>
      </c>
      <c r="D174" s="49">
        <v>289</v>
      </c>
      <c r="E174" s="49">
        <v>277</v>
      </c>
      <c r="F174" s="49">
        <v>283</v>
      </c>
      <c r="G174" s="49">
        <v>379</v>
      </c>
      <c r="H174" s="49">
        <v>342</v>
      </c>
      <c r="I174" s="49">
        <v>297</v>
      </c>
      <c r="J174" s="49">
        <v>340</v>
      </c>
      <c r="K174" s="49">
        <v>298</v>
      </c>
      <c r="L174" s="49">
        <v>345</v>
      </c>
      <c r="M174" s="49"/>
      <c r="N174" s="49"/>
      <c r="O174" s="48">
        <f t="shared" si="20"/>
        <v>3140</v>
      </c>
      <c r="P174" s="47">
        <f t="shared" si="21"/>
        <v>3.1930688035144095E-2</v>
      </c>
      <c r="Q174" s="43"/>
    </row>
    <row r="175" spans="2:17" s="42" customFormat="1" ht="14.25" customHeight="1" x14ac:dyDescent="0.25">
      <c r="B175" s="51" t="s">
        <v>41</v>
      </c>
      <c r="C175" s="50">
        <v>384</v>
      </c>
      <c r="D175" s="49">
        <v>386</v>
      </c>
      <c r="E175" s="49">
        <v>379</v>
      </c>
      <c r="F175" s="49">
        <v>431</v>
      </c>
      <c r="G175" s="49">
        <v>397</v>
      </c>
      <c r="H175" s="49">
        <v>407</v>
      </c>
      <c r="I175" s="49">
        <v>333</v>
      </c>
      <c r="J175" s="49">
        <v>304</v>
      </c>
      <c r="K175" s="49">
        <v>382</v>
      </c>
      <c r="L175" s="49">
        <v>342</v>
      </c>
      <c r="M175" s="49"/>
      <c r="N175" s="49"/>
      <c r="O175" s="48">
        <f t="shared" si="20"/>
        <v>3745</v>
      </c>
      <c r="P175" s="47">
        <f t="shared" si="21"/>
        <v>3.8082938436819945E-2</v>
      </c>
      <c r="Q175" s="43"/>
    </row>
    <row r="176" spans="2:17" s="42" customFormat="1" ht="14.25" customHeight="1" x14ac:dyDescent="0.25">
      <c r="B176" s="51" t="s">
        <v>42</v>
      </c>
      <c r="C176" s="50">
        <v>218</v>
      </c>
      <c r="D176" s="49">
        <v>191</v>
      </c>
      <c r="E176" s="49">
        <v>250</v>
      </c>
      <c r="F176" s="49">
        <v>227</v>
      </c>
      <c r="G176" s="49">
        <v>240</v>
      </c>
      <c r="H176" s="49">
        <v>223</v>
      </c>
      <c r="I176" s="49">
        <v>151</v>
      </c>
      <c r="J176" s="49">
        <v>168</v>
      </c>
      <c r="K176" s="49">
        <v>194</v>
      </c>
      <c r="L176" s="49">
        <v>176</v>
      </c>
      <c r="M176" s="49"/>
      <c r="N176" s="49"/>
      <c r="O176" s="48">
        <f t="shared" si="20"/>
        <v>2038</v>
      </c>
      <c r="P176" s="47">
        <f t="shared" si="21"/>
        <v>2.0724440196058493E-2</v>
      </c>
      <c r="Q176" s="43"/>
    </row>
    <row r="177" spans="2:17" s="42" customFormat="1" ht="14.25" customHeight="1" x14ac:dyDescent="0.25">
      <c r="B177" s="51" t="s">
        <v>43</v>
      </c>
      <c r="C177" s="50">
        <v>5419</v>
      </c>
      <c r="D177" s="49">
        <v>5730</v>
      </c>
      <c r="E177" s="49">
        <v>6277</v>
      </c>
      <c r="F177" s="49">
        <v>5543</v>
      </c>
      <c r="G177" s="49">
        <v>5082</v>
      </c>
      <c r="H177" s="49">
        <v>5311</v>
      </c>
      <c r="I177" s="49">
        <v>4956</v>
      </c>
      <c r="J177" s="49">
        <v>4916</v>
      </c>
      <c r="K177" s="49">
        <v>4997</v>
      </c>
      <c r="L177" s="49">
        <v>4852</v>
      </c>
      <c r="M177" s="49"/>
      <c r="N177" s="49"/>
      <c r="O177" s="48">
        <f t="shared" si="20"/>
        <v>53083</v>
      </c>
      <c r="P177" s="47">
        <f t="shared" si="21"/>
        <v>0.53980150094571788</v>
      </c>
      <c r="Q177" s="43"/>
    </row>
    <row r="178" spans="2:17" s="42" customFormat="1" ht="14.25" customHeight="1" x14ac:dyDescent="0.25">
      <c r="B178" s="51" t="s">
        <v>44</v>
      </c>
      <c r="C178" s="50">
        <v>104</v>
      </c>
      <c r="D178" s="49">
        <v>105</v>
      </c>
      <c r="E178" s="49">
        <v>94</v>
      </c>
      <c r="F178" s="49">
        <v>94</v>
      </c>
      <c r="G178" s="49">
        <v>103</v>
      </c>
      <c r="H178" s="49">
        <v>105</v>
      </c>
      <c r="I178" s="49">
        <v>86</v>
      </c>
      <c r="J178" s="49">
        <v>98</v>
      </c>
      <c r="K178" s="49">
        <v>116</v>
      </c>
      <c r="L178" s="49">
        <v>114</v>
      </c>
      <c r="M178" s="49"/>
      <c r="N178" s="49"/>
      <c r="O178" s="48">
        <f t="shared" si="20"/>
        <v>1019</v>
      </c>
      <c r="P178" s="47">
        <f t="shared" si="21"/>
        <v>1.0362220098029246E-2</v>
      </c>
      <c r="Q178" s="43"/>
    </row>
    <row r="179" spans="2:17" s="42" customFormat="1" ht="14.25" customHeight="1" x14ac:dyDescent="0.25">
      <c r="B179" s="51" t="s">
        <v>45</v>
      </c>
      <c r="C179" s="50">
        <v>42</v>
      </c>
      <c r="D179" s="49">
        <v>54</v>
      </c>
      <c r="E179" s="49">
        <v>70</v>
      </c>
      <c r="F179" s="49">
        <v>67</v>
      </c>
      <c r="G179" s="49">
        <v>50</v>
      </c>
      <c r="H179" s="49">
        <v>40</v>
      </c>
      <c r="I179" s="49">
        <v>47</v>
      </c>
      <c r="J179" s="49">
        <v>58</v>
      </c>
      <c r="K179" s="49">
        <v>84</v>
      </c>
      <c r="L179" s="49">
        <v>82</v>
      </c>
      <c r="M179" s="49"/>
      <c r="N179" s="49"/>
      <c r="O179" s="48">
        <f t="shared" si="20"/>
        <v>594</v>
      </c>
      <c r="P179" s="47">
        <f t="shared" si="21"/>
        <v>6.0403913034635642E-3</v>
      </c>
      <c r="Q179" s="43"/>
    </row>
    <row r="180" spans="2:17" s="42" customFormat="1" ht="14.25" customHeight="1" x14ac:dyDescent="0.25">
      <c r="B180" s="51" t="s">
        <v>46</v>
      </c>
      <c r="C180" s="50">
        <v>43</v>
      </c>
      <c r="D180" s="49">
        <v>51</v>
      </c>
      <c r="E180" s="49">
        <v>52</v>
      </c>
      <c r="F180" s="49">
        <v>42</v>
      </c>
      <c r="G180" s="49">
        <v>41</v>
      </c>
      <c r="H180" s="49">
        <v>38</v>
      </c>
      <c r="I180" s="49">
        <v>42</v>
      </c>
      <c r="J180" s="49">
        <v>47</v>
      </c>
      <c r="K180" s="49">
        <v>47</v>
      </c>
      <c r="L180" s="49">
        <v>28</v>
      </c>
      <c r="M180" s="49"/>
      <c r="N180" s="49"/>
      <c r="O180" s="48">
        <f t="shared" si="20"/>
        <v>431</v>
      </c>
      <c r="P180" s="47">
        <f t="shared" si="21"/>
        <v>4.3828428481360203E-3</v>
      </c>
      <c r="Q180" s="43"/>
    </row>
    <row r="181" spans="2:17" s="42" customFormat="1" ht="14.25" customHeight="1" x14ac:dyDescent="0.25">
      <c r="B181" s="51" t="s">
        <v>47</v>
      </c>
      <c r="C181" s="50">
        <v>40</v>
      </c>
      <c r="D181" s="49">
        <v>33</v>
      </c>
      <c r="E181" s="49">
        <v>45</v>
      </c>
      <c r="F181" s="49">
        <v>33</v>
      </c>
      <c r="G181" s="49">
        <v>62</v>
      </c>
      <c r="H181" s="49">
        <v>50</v>
      </c>
      <c r="I181" s="49">
        <v>54</v>
      </c>
      <c r="J181" s="49">
        <v>42</v>
      </c>
      <c r="K181" s="49">
        <v>75</v>
      </c>
      <c r="L181" s="49">
        <v>42</v>
      </c>
      <c r="M181" s="49"/>
      <c r="N181" s="49"/>
      <c r="O181" s="48">
        <f t="shared" si="20"/>
        <v>476</v>
      </c>
      <c r="P181" s="47">
        <f t="shared" si="21"/>
        <v>4.8404482499135636E-3</v>
      </c>
      <c r="Q181" s="43"/>
    </row>
    <row r="182" spans="2:17" s="42" customFormat="1" ht="14.25" customHeight="1" x14ac:dyDescent="0.25">
      <c r="B182" s="51" t="s">
        <v>48</v>
      </c>
      <c r="C182" s="50">
        <v>400</v>
      </c>
      <c r="D182" s="49">
        <v>364</v>
      </c>
      <c r="E182" s="49">
        <v>367</v>
      </c>
      <c r="F182" s="49">
        <v>415</v>
      </c>
      <c r="G182" s="49">
        <v>384</v>
      </c>
      <c r="H182" s="49">
        <v>352</v>
      </c>
      <c r="I182" s="49">
        <v>361</v>
      </c>
      <c r="J182" s="49">
        <v>349</v>
      </c>
      <c r="K182" s="49">
        <v>359</v>
      </c>
      <c r="L182" s="49">
        <v>363</v>
      </c>
      <c r="M182" s="49"/>
      <c r="N182" s="49"/>
      <c r="O182" s="48">
        <f t="shared" si="20"/>
        <v>3714</v>
      </c>
      <c r="P182" s="47">
        <f t="shared" si="21"/>
        <v>3.7767699160039865E-2</v>
      </c>
      <c r="Q182" s="43"/>
    </row>
    <row r="183" spans="2:17" s="42" customFormat="1" ht="14.25" customHeight="1" x14ac:dyDescent="0.25">
      <c r="B183" s="51" t="s">
        <v>49</v>
      </c>
      <c r="C183" s="50">
        <v>252</v>
      </c>
      <c r="D183" s="49">
        <v>197</v>
      </c>
      <c r="E183" s="49">
        <v>277</v>
      </c>
      <c r="F183" s="49">
        <v>246</v>
      </c>
      <c r="G183" s="49">
        <v>254</v>
      </c>
      <c r="H183" s="49">
        <v>254</v>
      </c>
      <c r="I183" s="49">
        <v>230</v>
      </c>
      <c r="J183" s="49">
        <v>217</v>
      </c>
      <c r="K183" s="49">
        <v>205</v>
      </c>
      <c r="L183" s="49">
        <v>274</v>
      </c>
      <c r="M183" s="49"/>
      <c r="N183" s="49"/>
      <c r="O183" s="48">
        <f t="shared" si="20"/>
        <v>2406</v>
      </c>
      <c r="P183" s="47">
        <f t="shared" si="21"/>
        <v>2.4466635481705953E-2</v>
      </c>
      <c r="Q183" s="43"/>
    </row>
    <row r="184" spans="2:17" s="42" customFormat="1" ht="14.25" customHeight="1" x14ac:dyDescent="0.25">
      <c r="B184" s="51" t="s">
        <v>50</v>
      </c>
      <c r="C184" s="50">
        <v>163</v>
      </c>
      <c r="D184" s="49">
        <v>168</v>
      </c>
      <c r="E184" s="49">
        <v>212</v>
      </c>
      <c r="F184" s="49">
        <v>213</v>
      </c>
      <c r="G184" s="49">
        <v>194</v>
      </c>
      <c r="H184" s="49">
        <v>223</v>
      </c>
      <c r="I184" s="49">
        <v>189</v>
      </c>
      <c r="J184" s="49">
        <v>228</v>
      </c>
      <c r="K184" s="49">
        <v>172</v>
      </c>
      <c r="L184" s="49">
        <v>194</v>
      </c>
      <c r="M184" s="49"/>
      <c r="N184" s="49"/>
      <c r="O184" s="48">
        <f t="shared" si="20"/>
        <v>1956</v>
      </c>
      <c r="P184" s="47">
        <f t="shared" si="21"/>
        <v>1.9890581463930527E-2</v>
      </c>
      <c r="Q184" s="43"/>
    </row>
    <row r="185" spans="2:17" s="42" customFormat="1" ht="14.25" customHeight="1" x14ac:dyDescent="0.25">
      <c r="B185" s="51" t="s">
        <v>51</v>
      </c>
      <c r="C185" s="50">
        <v>82</v>
      </c>
      <c r="D185" s="49">
        <v>80</v>
      </c>
      <c r="E185" s="49">
        <v>84</v>
      </c>
      <c r="F185" s="49">
        <v>73</v>
      </c>
      <c r="G185" s="49">
        <v>64</v>
      </c>
      <c r="H185" s="49">
        <v>86</v>
      </c>
      <c r="I185" s="49">
        <v>65</v>
      </c>
      <c r="J185" s="49">
        <v>73</v>
      </c>
      <c r="K185" s="49">
        <v>77</v>
      </c>
      <c r="L185" s="49">
        <v>71</v>
      </c>
      <c r="M185" s="49"/>
      <c r="N185" s="49"/>
      <c r="O185" s="48">
        <f t="shared" si="20"/>
        <v>755</v>
      </c>
      <c r="P185" s="47">
        <f t="shared" si="21"/>
        <v>7.6776017409343287E-3</v>
      </c>
      <c r="Q185" s="43"/>
    </row>
    <row r="186" spans="2:17" s="42" customFormat="1" ht="14.25" customHeight="1" x14ac:dyDescent="0.25">
      <c r="B186" s="51" t="s">
        <v>52</v>
      </c>
      <c r="C186" s="50">
        <v>36</v>
      </c>
      <c r="D186" s="49">
        <v>42</v>
      </c>
      <c r="E186" s="49">
        <v>57</v>
      </c>
      <c r="F186" s="49">
        <v>56</v>
      </c>
      <c r="G186" s="49">
        <v>84</v>
      </c>
      <c r="H186" s="49">
        <v>38</v>
      </c>
      <c r="I186" s="49">
        <v>34</v>
      </c>
      <c r="J186" s="49">
        <v>27</v>
      </c>
      <c r="K186" s="49">
        <v>55</v>
      </c>
      <c r="L186" s="49">
        <v>29</v>
      </c>
      <c r="M186" s="49"/>
      <c r="N186" s="49"/>
      <c r="O186" s="48">
        <f t="shared" si="20"/>
        <v>458</v>
      </c>
      <c r="P186" s="47">
        <f t="shared" si="21"/>
        <v>4.6574060892025466E-3</v>
      </c>
      <c r="Q186" s="43"/>
    </row>
    <row r="187" spans="2:17" s="42" customFormat="1" ht="14.25" customHeight="1" x14ac:dyDescent="0.25">
      <c r="B187" s="51" t="s">
        <v>53</v>
      </c>
      <c r="C187" s="50">
        <v>89</v>
      </c>
      <c r="D187" s="49">
        <v>69</v>
      </c>
      <c r="E187" s="49">
        <v>78</v>
      </c>
      <c r="F187" s="49">
        <v>82</v>
      </c>
      <c r="G187" s="49">
        <v>65</v>
      </c>
      <c r="H187" s="49">
        <v>105</v>
      </c>
      <c r="I187" s="49">
        <v>115</v>
      </c>
      <c r="J187" s="49">
        <v>76</v>
      </c>
      <c r="K187" s="49">
        <v>99</v>
      </c>
      <c r="L187" s="49">
        <v>86</v>
      </c>
      <c r="M187" s="49"/>
      <c r="N187" s="49"/>
      <c r="O187" s="48">
        <f t="shared" si="20"/>
        <v>864</v>
      </c>
      <c r="P187" s="47">
        <f t="shared" si="21"/>
        <v>8.7860237141288208E-3</v>
      </c>
      <c r="Q187" s="43"/>
    </row>
    <row r="188" spans="2:17" s="42" customFormat="1" ht="14.25" customHeight="1" x14ac:dyDescent="0.25">
      <c r="B188" s="46" t="s">
        <v>1</v>
      </c>
      <c r="C188" s="45">
        <f t="shared" ref="C188:P188" si="22">SUM(C163:C187)</f>
        <v>9768</v>
      </c>
      <c r="D188" s="45">
        <f t="shared" si="22"/>
        <v>10054</v>
      </c>
      <c r="E188" s="45">
        <f t="shared" si="22"/>
        <v>10992</v>
      </c>
      <c r="F188" s="45">
        <f t="shared" si="22"/>
        <v>10274</v>
      </c>
      <c r="G188" s="45">
        <f t="shared" si="22"/>
        <v>9863</v>
      </c>
      <c r="H188" s="45">
        <f t="shared" si="22"/>
        <v>10039</v>
      </c>
      <c r="I188" s="45">
        <f t="shared" si="22"/>
        <v>9259</v>
      </c>
      <c r="J188" s="45">
        <f t="shared" si="22"/>
        <v>9212</v>
      </c>
      <c r="K188" s="45">
        <f t="shared" si="22"/>
        <v>9624</v>
      </c>
      <c r="L188" s="45">
        <f t="shared" si="22"/>
        <v>9253</v>
      </c>
      <c r="M188" s="45">
        <f t="shared" si="22"/>
        <v>0</v>
      </c>
      <c r="N188" s="45">
        <f t="shared" si="22"/>
        <v>0</v>
      </c>
      <c r="O188" s="45">
        <f t="shared" si="22"/>
        <v>98338</v>
      </c>
      <c r="P188" s="44">
        <f t="shared" si="22"/>
        <v>1</v>
      </c>
      <c r="Q188" s="43"/>
    </row>
    <row r="189" spans="2:17" ht="5.25" customHeight="1" thickBot="1" x14ac:dyDescent="0.3">
      <c r="G189" s="6"/>
    </row>
    <row r="190" spans="2:17" ht="16.5" customHeight="1" thickTop="1" x14ac:dyDescent="0.25">
      <c r="B190" s="25" t="s">
        <v>69</v>
      </c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7"/>
    </row>
    <row r="191" spans="2:17" s="5" customFormat="1" ht="3" customHeight="1" x14ac:dyDescent="0.25">
      <c r="B191" s="41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</row>
    <row r="192" spans="2:17" x14ac:dyDescent="0.25">
      <c r="B192" s="39" t="s">
        <v>68</v>
      </c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</row>
    <row r="193" spans="2:17" ht="14.25" customHeight="1" x14ac:dyDescent="0.25">
      <c r="B193" s="132" t="s">
        <v>17</v>
      </c>
      <c r="C193" s="132"/>
      <c r="D193" s="38" t="s">
        <v>1</v>
      </c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</row>
    <row r="194" spans="2:17" ht="14.25" customHeight="1" x14ac:dyDescent="0.25">
      <c r="B194" s="37" t="s">
        <v>19</v>
      </c>
      <c r="C194" s="36"/>
      <c r="D194" s="33">
        <v>3566</v>
      </c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</row>
    <row r="195" spans="2:17" ht="14.25" customHeight="1" x14ac:dyDescent="0.25">
      <c r="B195" s="37" t="s">
        <v>20</v>
      </c>
      <c r="C195" s="36"/>
      <c r="D195" s="33">
        <v>3288</v>
      </c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</row>
    <row r="196" spans="2:17" ht="14.25" customHeight="1" x14ac:dyDescent="0.25">
      <c r="B196" s="37" t="s">
        <v>21</v>
      </c>
      <c r="C196" s="36"/>
      <c r="D196" s="33">
        <v>3547</v>
      </c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</row>
    <row r="197" spans="2:17" ht="14.25" customHeight="1" x14ac:dyDescent="0.25">
      <c r="B197" s="37" t="s">
        <v>22</v>
      </c>
      <c r="C197" s="36"/>
      <c r="D197" s="33">
        <v>3459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</row>
    <row r="198" spans="2:17" ht="14.25" customHeight="1" x14ac:dyDescent="0.25">
      <c r="B198" s="37" t="s">
        <v>23</v>
      </c>
      <c r="C198" s="36"/>
      <c r="D198" s="33">
        <v>3358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</row>
    <row r="199" spans="2:17" ht="14.25" customHeight="1" x14ac:dyDescent="0.25">
      <c r="B199" s="37" t="s">
        <v>24</v>
      </c>
      <c r="C199" s="36"/>
      <c r="D199" s="33">
        <v>3727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</row>
    <row r="200" spans="2:17" ht="14.25" customHeight="1" x14ac:dyDescent="0.25">
      <c r="B200" s="35" t="s">
        <v>25</v>
      </c>
      <c r="C200" s="33"/>
      <c r="D200" s="33">
        <v>3477</v>
      </c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</row>
    <row r="201" spans="2:17" ht="14.25" customHeight="1" x14ac:dyDescent="0.25">
      <c r="B201" s="35" t="s">
        <v>26</v>
      </c>
      <c r="C201" s="33"/>
      <c r="D201" s="33">
        <v>3478</v>
      </c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</row>
    <row r="202" spans="2:17" ht="14.25" customHeight="1" x14ac:dyDescent="0.25">
      <c r="B202" s="137" t="s">
        <v>59</v>
      </c>
      <c r="C202" s="137"/>
      <c r="D202" s="33">
        <v>3679</v>
      </c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</row>
    <row r="203" spans="2:17" ht="14.25" customHeight="1" x14ac:dyDescent="0.25">
      <c r="B203" s="137" t="s">
        <v>28</v>
      </c>
      <c r="C203" s="137"/>
      <c r="D203" s="33">
        <v>3543</v>
      </c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</row>
    <row r="204" spans="2:17" ht="14.25" customHeight="1" x14ac:dyDescent="0.25">
      <c r="B204" s="34" t="s">
        <v>29</v>
      </c>
      <c r="C204" s="33"/>
      <c r="D204" s="33"/>
      <c r="E204" s="32" t="s">
        <v>67</v>
      </c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</row>
    <row r="205" spans="2:17" ht="14.25" customHeight="1" thickBot="1" x14ac:dyDescent="0.3">
      <c r="B205" s="34" t="s">
        <v>30</v>
      </c>
      <c r="C205" s="33"/>
      <c r="D205" s="33"/>
      <c r="E205" s="32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</row>
    <row r="206" spans="2:17" ht="14.25" customHeight="1" x14ac:dyDescent="0.25">
      <c r="B206" s="138" t="s">
        <v>1</v>
      </c>
      <c r="C206" s="138"/>
      <c r="D206" s="31">
        <f>SUM(D194:D205)</f>
        <v>35122</v>
      </c>
      <c r="E206" s="30">
        <f>O188-D206</f>
        <v>63216</v>
      </c>
      <c r="F206" s="29"/>
      <c r="G206" s="29"/>
      <c r="H206" s="29"/>
      <c r="I206" s="28"/>
      <c r="J206" s="28"/>
      <c r="K206" s="28"/>
      <c r="L206" s="28"/>
      <c r="M206" s="28"/>
      <c r="N206" s="28"/>
      <c r="O206" s="28"/>
      <c r="P206" s="28"/>
      <c r="Q206" s="28"/>
    </row>
    <row r="207" spans="2:17" ht="8.25" customHeight="1" thickBot="1" x14ac:dyDescent="0.3">
      <c r="B207" s="27"/>
      <c r="C207" s="7"/>
      <c r="D207" s="26" t="s">
        <v>66</v>
      </c>
      <c r="E207" s="26" t="s">
        <v>65</v>
      </c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</row>
    <row r="208" spans="2:17" ht="18.75" customHeight="1" thickTop="1" x14ac:dyDescent="0.25">
      <c r="B208" s="25" t="s">
        <v>64</v>
      </c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7"/>
    </row>
    <row r="209" spans="2:17" ht="3" customHeight="1" x14ac:dyDescent="0.25"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</row>
    <row r="210" spans="2:17" x14ac:dyDescent="0.25">
      <c r="B210" s="24" t="s">
        <v>63</v>
      </c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</row>
    <row r="211" spans="2:17" ht="1.5" customHeight="1" thickBot="1" x14ac:dyDescent="0.3">
      <c r="B211" s="23"/>
      <c r="C211" s="22"/>
      <c r="D211" s="22"/>
      <c r="E211" s="22"/>
      <c r="F211" s="21"/>
      <c r="G211" s="21"/>
      <c r="H211" s="7"/>
      <c r="I211" s="7"/>
      <c r="J211" s="7"/>
      <c r="K211" s="7"/>
      <c r="L211" s="7"/>
      <c r="M211" s="7"/>
      <c r="N211" s="7"/>
      <c r="O211" s="7"/>
      <c r="P211" s="7"/>
      <c r="Q211" s="7"/>
    </row>
    <row r="212" spans="2:17" ht="3.75" hidden="1" customHeight="1" thickBot="1" x14ac:dyDescent="0.3">
      <c r="B212" s="22"/>
      <c r="C212" s="22"/>
      <c r="D212" s="22"/>
      <c r="E212" s="22"/>
      <c r="F212" s="21"/>
      <c r="G212" s="21"/>
      <c r="H212" s="7"/>
      <c r="I212" s="7"/>
      <c r="J212" s="7"/>
      <c r="K212" s="7"/>
      <c r="L212" s="7"/>
      <c r="M212" s="7"/>
      <c r="N212" s="7"/>
      <c r="O212" s="7"/>
      <c r="P212" s="7"/>
      <c r="Q212" s="7"/>
    </row>
    <row r="213" spans="2:17" x14ac:dyDescent="0.25">
      <c r="B213" s="139" t="s">
        <v>0</v>
      </c>
      <c r="C213" s="130" t="s">
        <v>57</v>
      </c>
      <c r="D213" s="131"/>
      <c r="E213" s="134" t="s">
        <v>62</v>
      </c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</row>
    <row r="214" spans="2:17" x14ac:dyDescent="0.25">
      <c r="B214" s="139"/>
      <c r="C214" s="20">
        <v>2018</v>
      </c>
      <c r="D214" s="19">
        <v>2019</v>
      </c>
      <c r="E214" s="135"/>
      <c r="F214" s="7"/>
      <c r="G214" s="8"/>
      <c r="H214" s="7"/>
      <c r="I214" s="7"/>
      <c r="J214" s="7"/>
      <c r="K214" s="7"/>
      <c r="L214" s="7"/>
      <c r="M214" s="7"/>
      <c r="N214" s="7"/>
      <c r="O214" s="7"/>
      <c r="P214" s="7"/>
      <c r="Q214" s="7"/>
    </row>
    <row r="215" spans="2:17" ht="14.25" customHeight="1" x14ac:dyDescent="0.25">
      <c r="B215" s="18" t="s">
        <v>4</v>
      </c>
      <c r="C215" s="17">
        <v>4543</v>
      </c>
      <c r="D215" s="13">
        <f>E34</f>
        <v>9768</v>
      </c>
      <c r="E215" s="16">
        <f t="shared" ref="E215:E224" si="23">(D215/C215)-1</f>
        <v>1.1501210653753025</v>
      </c>
      <c r="F215" s="7"/>
      <c r="G215" s="8"/>
      <c r="H215" s="7"/>
      <c r="I215" s="7"/>
      <c r="J215" s="7"/>
      <c r="K215" s="7"/>
      <c r="L215" s="7"/>
      <c r="M215" s="7"/>
      <c r="N215" s="7"/>
      <c r="O215" s="7"/>
      <c r="P215" s="7"/>
      <c r="Q215" s="7"/>
    </row>
    <row r="216" spans="2:17" ht="14.25" customHeight="1" x14ac:dyDescent="0.25">
      <c r="B216" s="15" t="s">
        <v>5</v>
      </c>
      <c r="C216" s="14">
        <v>4361</v>
      </c>
      <c r="D216" s="13">
        <v>10054</v>
      </c>
      <c r="E216" s="16">
        <f t="shared" si="23"/>
        <v>1.3054345333639072</v>
      </c>
      <c r="F216" s="7"/>
      <c r="G216" s="8"/>
      <c r="H216" s="7"/>
      <c r="I216" s="7"/>
      <c r="J216" s="7"/>
      <c r="K216" s="7"/>
      <c r="L216" s="7"/>
      <c r="M216" s="7"/>
      <c r="N216" s="7"/>
      <c r="O216" s="7"/>
      <c r="P216" s="7"/>
      <c r="Q216" s="7"/>
    </row>
    <row r="217" spans="2:17" ht="14.25" customHeight="1" x14ac:dyDescent="0.25">
      <c r="B217" s="15" t="s">
        <v>6</v>
      </c>
      <c r="C217" s="14">
        <v>4984</v>
      </c>
      <c r="D217" s="13">
        <v>10992</v>
      </c>
      <c r="E217" s="12">
        <f t="shared" si="23"/>
        <v>1.20545746388443</v>
      </c>
      <c r="F217" s="7"/>
      <c r="G217" s="8"/>
      <c r="H217" s="7"/>
      <c r="I217" s="7"/>
      <c r="J217" s="7"/>
      <c r="K217" s="7"/>
      <c r="L217" s="7"/>
      <c r="M217" s="7"/>
      <c r="N217" s="7"/>
      <c r="O217" s="7"/>
      <c r="P217" s="7"/>
      <c r="Q217" s="7"/>
    </row>
    <row r="218" spans="2:17" ht="14.25" customHeight="1" x14ac:dyDescent="0.25">
      <c r="B218" s="15" t="s">
        <v>7</v>
      </c>
      <c r="C218" s="14">
        <v>5235</v>
      </c>
      <c r="D218" s="13">
        <v>10274</v>
      </c>
      <c r="E218" s="12">
        <f t="shared" si="23"/>
        <v>0.962559694364852</v>
      </c>
      <c r="F218" s="7"/>
      <c r="G218" s="8"/>
      <c r="H218" s="7"/>
      <c r="I218" s="7"/>
      <c r="J218" s="7"/>
      <c r="K218" s="7"/>
      <c r="L218" s="7"/>
      <c r="M218" s="7"/>
      <c r="N218" s="7"/>
      <c r="O218" s="7"/>
      <c r="P218" s="7"/>
      <c r="Q218" s="7"/>
    </row>
    <row r="219" spans="2:17" ht="14.25" customHeight="1" x14ac:dyDescent="0.25">
      <c r="B219" s="15" t="s">
        <v>8</v>
      </c>
      <c r="C219" s="14">
        <v>7234</v>
      </c>
      <c r="D219" s="13">
        <v>9863</v>
      </c>
      <c r="E219" s="12">
        <f t="shared" si="23"/>
        <v>0.36342272601603542</v>
      </c>
      <c r="F219" s="7"/>
      <c r="G219" s="8"/>
      <c r="H219" s="7"/>
      <c r="I219" s="7"/>
      <c r="J219" s="7"/>
      <c r="K219" s="7"/>
      <c r="L219" s="7"/>
      <c r="M219" s="7"/>
      <c r="N219" s="7"/>
      <c r="O219" s="7"/>
      <c r="P219" s="7"/>
      <c r="Q219" s="7"/>
    </row>
    <row r="220" spans="2:17" ht="14.25" customHeight="1" x14ac:dyDescent="0.25">
      <c r="B220" s="15" t="s">
        <v>9</v>
      </c>
      <c r="C220" s="14">
        <v>7262</v>
      </c>
      <c r="D220" s="13">
        <v>10039</v>
      </c>
      <c r="E220" s="12">
        <f t="shared" si="23"/>
        <v>0.38240154227485545</v>
      </c>
      <c r="F220" s="7"/>
      <c r="G220" s="8"/>
      <c r="H220" s="7"/>
      <c r="I220" s="7"/>
      <c r="J220" s="7"/>
      <c r="K220" s="7"/>
      <c r="L220" s="7"/>
      <c r="M220" s="7"/>
      <c r="N220" s="7"/>
      <c r="O220" s="7"/>
      <c r="P220" s="7"/>
      <c r="Q220" s="7"/>
    </row>
    <row r="221" spans="2:17" ht="14.25" customHeight="1" x14ac:dyDescent="0.25">
      <c r="B221" s="15" t="s">
        <v>10</v>
      </c>
      <c r="C221" s="14">
        <v>6835</v>
      </c>
      <c r="D221" s="13">
        <v>9259</v>
      </c>
      <c r="E221" s="12">
        <f t="shared" si="23"/>
        <v>0.35464520848573522</v>
      </c>
      <c r="F221" s="7"/>
      <c r="G221" s="8"/>
      <c r="H221" s="7"/>
      <c r="I221" s="7"/>
      <c r="J221" s="7"/>
      <c r="K221" s="7"/>
      <c r="L221" s="7"/>
      <c r="M221" s="7"/>
      <c r="N221" s="7"/>
      <c r="O221" s="7"/>
      <c r="P221" s="7"/>
      <c r="Q221" s="7"/>
    </row>
    <row r="222" spans="2:17" ht="14.25" customHeight="1" x14ac:dyDescent="0.25">
      <c r="B222" s="15" t="s">
        <v>11</v>
      </c>
      <c r="C222" s="14">
        <v>6390</v>
      </c>
      <c r="D222" s="13">
        <v>9212</v>
      </c>
      <c r="E222" s="12">
        <f t="shared" si="23"/>
        <v>0.44162754303599372</v>
      </c>
      <c r="F222" s="7"/>
      <c r="G222" s="8"/>
      <c r="H222" s="7"/>
      <c r="I222" s="7"/>
      <c r="J222" s="7"/>
      <c r="K222" s="7"/>
      <c r="L222" s="7"/>
      <c r="M222" s="7"/>
      <c r="N222" s="7"/>
      <c r="O222" s="7"/>
      <c r="P222" s="7"/>
      <c r="Q222" s="7"/>
    </row>
    <row r="223" spans="2:17" ht="14.25" customHeight="1" x14ac:dyDescent="0.25">
      <c r="B223" s="15" t="s">
        <v>12</v>
      </c>
      <c r="C223" s="14">
        <v>6562</v>
      </c>
      <c r="D223" s="13">
        <v>9624</v>
      </c>
      <c r="E223" s="12">
        <f t="shared" si="23"/>
        <v>0.46662602864980185</v>
      </c>
      <c r="F223" s="7"/>
      <c r="G223" s="8"/>
      <c r="H223" s="7"/>
      <c r="I223" s="7"/>
      <c r="J223" s="7"/>
      <c r="K223" s="7"/>
      <c r="L223" s="7"/>
      <c r="M223" s="7"/>
      <c r="N223" s="7"/>
      <c r="O223" s="7"/>
      <c r="P223" s="7"/>
      <c r="Q223" s="7"/>
    </row>
    <row r="224" spans="2:17" ht="14.25" customHeight="1" x14ac:dyDescent="0.25">
      <c r="B224" s="15" t="s">
        <v>13</v>
      </c>
      <c r="C224" s="14">
        <v>7106</v>
      </c>
      <c r="D224" s="13">
        <v>9253</v>
      </c>
      <c r="E224" s="12">
        <f t="shared" si="23"/>
        <v>0.30213903743315518</v>
      </c>
      <c r="F224" s="7"/>
      <c r="G224" s="8"/>
      <c r="H224" s="7"/>
      <c r="I224" s="7"/>
      <c r="J224" s="7"/>
      <c r="K224" s="7"/>
      <c r="L224" s="7"/>
      <c r="M224" s="7"/>
      <c r="N224" s="7"/>
      <c r="O224" s="7"/>
      <c r="P224" s="7"/>
      <c r="Q224" s="7"/>
    </row>
    <row r="225" spans="2:17" ht="14.25" customHeight="1" x14ac:dyDescent="0.25">
      <c r="B225" s="15" t="s">
        <v>14</v>
      </c>
      <c r="C225" s="14"/>
      <c r="D225" s="13"/>
      <c r="E225" s="12"/>
      <c r="F225" s="7"/>
      <c r="G225" s="8"/>
      <c r="H225" s="7"/>
      <c r="I225" s="7"/>
      <c r="J225" s="7"/>
      <c r="K225" s="7"/>
      <c r="L225" s="7"/>
      <c r="M225" s="7"/>
      <c r="N225" s="7"/>
      <c r="O225" s="7"/>
      <c r="P225" s="7"/>
      <c r="Q225" s="7"/>
    </row>
    <row r="226" spans="2:17" ht="14.25" customHeight="1" x14ac:dyDescent="0.25">
      <c r="B226" s="15" t="s">
        <v>15</v>
      </c>
      <c r="C226" s="14"/>
      <c r="D226" s="13"/>
      <c r="E226" s="12"/>
      <c r="F226" s="8"/>
      <c r="G226" s="8"/>
      <c r="H226" s="8"/>
      <c r="I226" s="8"/>
      <c r="J226" s="7"/>
      <c r="K226" s="7"/>
      <c r="L226" s="7"/>
      <c r="M226" s="7"/>
      <c r="N226" s="7"/>
      <c r="O226" s="7"/>
      <c r="P226" s="7"/>
      <c r="Q226" s="7"/>
    </row>
    <row r="227" spans="2:17" ht="14.25" customHeight="1" thickBot="1" x14ac:dyDescent="0.3">
      <c r="B227" s="11" t="s">
        <v>1</v>
      </c>
      <c r="C227" s="10">
        <f>SUM(C215:C226)</f>
        <v>60512</v>
      </c>
      <c r="D227" s="10">
        <f>SUM(D215:D226)</f>
        <v>98338</v>
      </c>
      <c r="E227" s="9">
        <f>(D227/C227)-1</f>
        <v>0.62509915388683246</v>
      </c>
      <c r="F227" s="8"/>
      <c r="G227" s="8"/>
      <c r="H227" s="8"/>
      <c r="I227" s="8"/>
      <c r="J227" s="7"/>
      <c r="K227" s="7"/>
      <c r="L227" s="7"/>
      <c r="M227" s="7"/>
      <c r="N227" s="7"/>
      <c r="O227" s="7"/>
      <c r="P227" s="7"/>
      <c r="Q227" s="7"/>
    </row>
    <row r="228" spans="2:17" ht="9" customHeight="1" x14ac:dyDescent="0.25"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</row>
    <row r="229" spans="2:17" x14ac:dyDescent="0.25">
      <c r="B229" s="7" t="s">
        <v>61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</row>
    <row r="230" spans="2:17" x14ac:dyDescent="0.25">
      <c r="B230" s="7" t="s">
        <v>60</v>
      </c>
    </row>
  </sheetData>
  <mergeCells count="44">
    <mergeCell ref="O88:O89"/>
    <mergeCell ref="P40:P41"/>
    <mergeCell ref="L13:M13"/>
    <mergeCell ref="L12:M12"/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  <mergeCell ref="P8:P10"/>
    <mergeCell ref="K14:M14"/>
    <mergeCell ref="K15:M15"/>
    <mergeCell ref="I11:J15"/>
    <mergeCell ref="K11:K13"/>
    <mergeCell ref="L11:M11"/>
    <mergeCell ref="P134:P135"/>
    <mergeCell ref="B144:B145"/>
    <mergeCell ref="J144:J145"/>
    <mergeCell ref="K144:K145"/>
    <mergeCell ref="B51:B52"/>
    <mergeCell ref="J51:J52"/>
    <mergeCell ref="K51:K52"/>
    <mergeCell ref="P88:P89"/>
    <mergeCell ref="B32:G32"/>
    <mergeCell ref="O40:O41"/>
    <mergeCell ref="B69:C69"/>
    <mergeCell ref="B76:C76"/>
    <mergeCell ref="B80:F80"/>
    <mergeCell ref="O134:O135"/>
    <mergeCell ref="B202:C202"/>
    <mergeCell ref="B203:C203"/>
    <mergeCell ref="B206:C206"/>
    <mergeCell ref="B213:B214"/>
    <mergeCell ref="C213:D213"/>
    <mergeCell ref="B193:C193"/>
    <mergeCell ref="B98:B99"/>
    <mergeCell ref="J98:J99"/>
    <mergeCell ref="K98:K99"/>
    <mergeCell ref="E213:E214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76" max="15" man="1"/>
    <brk id="14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Linea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2019-10-15T05:48:15Z</cp:lastPrinted>
  <dcterms:created xsi:type="dcterms:W3CDTF">2019-05-15T14:50:02Z</dcterms:created>
  <dcterms:modified xsi:type="dcterms:W3CDTF">2019-11-15T21:42:16Z</dcterms:modified>
</cp:coreProperties>
</file>